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VIEちゃん\Downloads\"/>
    </mc:Choice>
  </mc:AlternateContent>
  <xr:revisionPtr revIDLastSave="0" documentId="13_ncr:1_{70DE50CC-42FA-41BB-8162-2C07BAFF190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著作者名検索" sheetId="1" r:id="rId1"/>
    <sheet name="仮名検索" sheetId="2" r:id="rId2"/>
    <sheet name="書名検索" sheetId="3" r:id="rId3"/>
    <sheet name="デー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3" i="2"/>
  <c r="E22" i="2"/>
  <c r="E20" i="2"/>
  <c r="E19" i="2"/>
  <c r="E18" i="2"/>
  <c r="E17" i="2"/>
  <c r="E16" i="2"/>
  <c r="D23" i="2"/>
  <c r="D22" i="2"/>
  <c r="D21" i="2"/>
  <c r="D20" i="2"/>
  <c r="D19" i="2"/>
  <c r="D18" i="2"/>
  <c r="D16" i="2"/>
  <c r="D15" i="2"/>
  <c r="C23" i="2"/>
  <c r="C22" i="2"/>
  <c r="C21" i="2"/>
  <c r="C20" i="2"/>
  <c r="C19" i="2"/>
  <c r="C18" i="2"/>
  <c r="C16" i="2"/>
  <c r="C15" i="2"/>
  <c r="C14" i="2"/>
  <c r="B14" i="3"/>
  <c r="B13" i="3"/>
  <c r="C1410" i="4"/>
  <c r="B1410" i="4"/>
  <c r="A1410" i="4"/>
  <c r="C1409" i="4"/>
  <c r="B1409" i="4"/>
  <c r="A1409" i="4"/>
  <c r="C1408" i="4"/>
  <c r="B1408" i="4"/>
  <c r="A1408" i="4"/>
  <c r="C1407" i="4"/>
  <c r="B1407" i="4"/>
  <c r="A1407" i="4"/>
  <c r="C1406" i="4"/>
  <c r="B1406" i="4"/>
  <c r="A1406" i="4"/>
  <c r="C1405" i="4"/>
  <c r="B1405" i="4"/>
  <c r="A1405" i="4"/>
  <c r="C1404" i="4"/>
  <c r="B1404" i="4"/>
  <c r="A1404" i="4"/>
  <c r="C1403" i="4"/>
  <c r="B1403" i="4"/>
  <c r="A1403" i="4"/>
  <c r="C1402" i="4"/>
  <c r="B1402" i="4"/>
  <c r="A1402" i="4"/>
  <c r="C1401" i="4"/>
  <c r="B1401" i="4"/>
  <c r="A1401" i="4"/>
  <c r="C1400" i="4"/>
  <c r="B1400" i="4"/>
  <c r="A1400" i="4"/>
  <c r="C1399" i="4"/>
  <c r="B1399" i="4"/>
  <c r="A1399" i="4"/>
  <c r="C1398" i="4"/>
  <c r="B1398" i="4"/>
  <c r="A1398" i="4"/>
  <c r="C1397" i="4"/>
  <c r="B1397" i="4"/>
  <c r="A1397" i="4"/>
  <c r="C1396" i="4"/>
  <c r="B1396" i="4"/>
  <c r="A1396" i="4"/>
  <c r="C1395" i="4"/>
  <c r="B1395" i="4"/>
  <c r="A1395" i="4"/>
  <c r="C1394" i="4"/>
  <c r="B1394" i="4"/>
  <c r="A1394" i="4"/>
  <c r="C1393" i="4"/>
  <c r="B1393" i="4"/>
  <c r="A1393" i="4"/>
  <c r="C1392" i="4"/>
  <c r="B1392" i="4"/>
  <c r="A1392" i="4"/>
  <c r="C1391" i="4"/>
  <c r="B1391" i="4"/>
  <c r="A1391" i="4"/>
  <c r="C1390" i="4"/>
  <c r="B1390" i="4"/>
  <c r="A1390" i="4"/>
  <c r="C1389" i="4"/>
  <c r="B1389" i="4"/>
  <c r="A1389" i="4"/>
  <c r="C1388" i="4"/>
  <c r="B1388" i="4"/>
  <c r="A1388" i="4"/>
  <c r="C1387" i="4"/>
  <c r="B1387" i="4"/>
  <c r="A1387" i="4"/>
  <c r="C1386" i="4"/>
  <c r="B1386" i="4"/>
  <c r="A1386" i="4"/>
  <c r="C1385" i="4"/>
  <c r="B1385" i="4"/>
  <c r="A1385" i="4"/>
  <c r="C1384" i="4"/>
  <c r="B1384" i="4"/>
  <c r="A1384" i="4"/>
  <c r="C1383" i="4"/>
  <c r="B1383" i="4"/>
  <c r="A1383" i="4"/>
  <c r="C1382" i="4"/>
  <c r="B1382" i="4"/>
  <c r="A1382" i="4"/>
  <c r="C1381" i="4"/>
  <c r="B1381" i="4"/>
  <c r="A1381" i="4"/>
  <c r="C1380" i="4"/>
  <c r="B1380" i="4"/>
  <c r="A1380" i="4"/>
  <c r="C1379" i="4"/>
  <c r="B1379" i="4"/>
  <c r="A1379" i="4"/>
  <c r="C1378" i="4"/>
  <c r="B1378" i="4"/>
  <c r="A1378" i="4"/>
  <c r="C1377" i="4"/>
  <c r="B1377" i="4"/>
  <c r="A1377" i="4"/>
  <c r="C1376" i="4"/>
  <c r="B1376" i="4"/>
  <c r="A1376" i="4"/>
  <c r="C1375" i="4"/>
  <c r="B1375" i="4"/>
  <c r="A1375" i="4"/>
  <c r="C1374" i="4"/>
  <c r="B1374" i="4"/>
  <c r="A1374" i="4"/>
  <c r="C1373" i="4"/>
  <c r="B1373" i="4"/>
  <c r="A1373" i="4"/>
  <c r="C1372" i="4"/>
  <c r="B1372" i="4"/>
  <c r="A1372" i="4"/>
  <c r="C1371" i="4"/>
  <c r="B1371" i="4"/>
  <c r="A1371" i="4"/>
  <c r="C1370" i="4"/>
  <c r="B1370" i="4"/>
  <c r="A1370" i="4"/>
  <c r="C1369" i="4"/>
  <c r="B1369" i="4"/>
  <c r="A1369" i="4"/>
  <c r="C1368" i="4"/>
  <c r="B1368" i="4"/>
  <c r="A1368" i="4"/>
  <c r="C1367" i="4"/>
  <c r="B1367" i="4"/>
  <c r="A1367" i="4"/>
  <c r="C1366" i="4"/>
  <c r="B1366" i="4"/>
  <c r="A1366" i="4"/>
  <c r="C1365" i="4"/>
  <c r="B1365" i="4"/>
  <c r="A1365" i="4"/>
  <c r="C1364" i="4"/>
  <c r="B1364" i="4"/>
  <c r="A1364" i="4"/>
  <c r="C1363" i="4"/>
  <c r="B1363" i="4"/>
  <c r="A1363" i="4"/>
  <c r="C1362" i="4"/>
  <c r="B1362" i="4"/>
  <c r="A1362" i="4"/>
  <c r="C1361" i="4"/>
  <c r="B1361" i="4"/>
  <c r="A1361" i="4"/>
  <c r="C1360" i="4"/>
  <c r="B1360" i="4"/>
  <c r="A1360" i="4"/>
  <c r="C1359" i="4"/>
  <c r="B1359" i="4"/>
  <c r="A1359" i="4"/>
  <c r="C1358" i="4"/>
  <c r="B1358" i="4"/>
  <c r="A1358" i="4"/>
  <c r="C1357" i="4"/>
  <c r="B1357" i="4"/>
  <c r="A1357" i="4"/>
  <c r="C1356" i="4"/>
  <c r="B1356" i="4"/>
  <c r="A1356" i="4"/>
  <c r="C1355" i="4"/>
  <c r="B1355" i="4"/>
  <c r="A1355" i="4"/>
  <c r="C1354" i="4"/>
  <c r="B1354" i="4"/>
  <c r="A1354" i="4"/>
  <c r="C1353" i="4"/>
  <c r="B1353" i="4"/>
  <c r="A1353" i="4"/>
  <c r="C1352" i="4"/>
  <c r="B1352" i="4"/>
  <c r="A1352" i="4"/>
  <c r="C1351" i="4"/>
  <c r="B1351" i="4"/>
  <c r="A1351" i="4"/>
  <c r="C1350" i="4"/>
  <c r="B1350" i="4"/>
  <c r="A1350" i="4"/>
  <c r="C1349" i="4"/>
  <c r="B1349" i="4"/>
  <c r="A1349" i="4"/>
  <c r="C1348" i="4"/>
  <c r="B1348" i="4"/>
  <c r="A1348" i="4"/>
  <c r="C1347" i="4"/>
  <c r="B1347" i="4"/>
  <c r="A1347" i="4"/>
  <c r="C1346" i="4"/>
  <c r="B1346" i="4"/>
  <c r="A1346" i="4"/>
  <c r="C1345" i="4"/>
  <c r="B1345" i="4"/>
  <c r="A1345" i="4"/>
  <c r="C1344" i="4"/>
  <c r="B1344" i="4"/>
  <c r="A1344" i="4"/>
  <c r="C1343" i="4"/>
  <c r="B1343" i="4"/>
  <c r="A1343" i="4"/>
  <c r="C1342" i="4"/>
  <c r="B1342" i="4"/>
  <c r="A1342" i="4"/>
  <c r="C1341" i="4"/>
  <c r="B1341" i="4"/>
  <c r="A1341" i="4"/>
  <c r="C1340" i="4"/>
  <c r="B1340" i="4"/>
  <c r="A1340" i="4"/>
  <c r="C1339" i="4"/>
  <c r="B1339" i="4"/>
  <c r="A1339" i="4"/>
  <c r="C1338" i="4"/>
  <c r="B1338" i="4"/>
  <c r="A1338" i="4"/>
  <c r="C1337" i="4"/>
  <c r="B1337" i="4"/>
  <c r="A1337" i="4"/>
  <c r="C1336" i="4"/>
  <c r="B1336" i="4"/>
  <c r="A1336" i="4"/>
  <c r="C1335" i="4"/>
  <c r="B1335" i="4"/>
  <c r="A1335" i="4"/>
  <c r="C1334" i="4"/>
  <c r="B1334" i="4"/>
  <c r="A1334" i="4"/>
  <c r="C1333" i="4"/>
  <c r="B1333" i="4"/>
  <c r="A1333" i="4"/>
  <c r="C1332" i="4"/>
  <c r="B1332" i="4"/>
  <c r="A1332" i="4"/>
  <c r="C1331" i="4"/>
  <c r="B1331" i="4"/>
  <c r="A1331" i="4"/>
  <c r="C1330" i="4"/>
  <c r="B1330" i="4"/>
  <c r="A1330" i="4"/>
  <c r="C1329" i="4"/>
  <c r="B1329" i="4"/>
  <c r="A1329" i="4"/>
  <c r="C1328" i="4"/>
  <c r="B1328" i="4"/>
  <c r="A1328" i="4"/>
  <c r="C1327" i="4"/>
  <c r="B1327" i="4"/>
  <c r="A1327" i="4"/>
  <c r="C1326" i="4"/>
  <c r="B1326" i="4"/>
  <c r="A1326" i="4"/>
  <c r="C1325" i="4"/>
  <c r="B1325" i="4"/>
  <c r="A1325" i="4"/>
  <c r="C1324" i="4"/>
  <c r="B1324" i="4"/>
  <c r="A1324" i="4"/>
  <c r="C1323" i="4"/>
  <c r="B1323" i="4"/>
  <c r="A1323" i="4"/>
  <c r="C1322" i="4"/>
  <c r="B1322" i="4"/>
  <c r="A1322" i="4"/>
  <c r="C1321" i="4"/>
  <c r="B1321" i="4"/>
  <c r="A1321" i="4"/>
  <c r="C1320" i="4"/>
  <c r="B1320" i="4"/>
  <c r="A1320" i="4"/>
  <c r="C1319" i="4"/>
  <c r="B1319" i="4"/>
  <c r="A1319" i="4"/>
  <c r="C1318" i="4"/>
  <c r="B1318" i="4"/>
  <c r="A1318" i="4"/>
  <c r="C1317" i="4"/>
  <c r="B1317" i="4"/>
  <c r="A1317" i="4"/>
  <c r="C1316" i="4"/>
  <c r="B1316" i="4"/>
  <c r="A1316" i="4"/>
  <c r="C1315" i="4"/>
  <c r="B1315" i="4"/>
  <c r="A1315" i="4"/>
  <c r="C1314" i="4"/>
  <c r="B1314" i="4"/>
  <c r="A1314" i="4"/>
  <c r="C1313" i="4"/>
  <c r="B1313" i="4"/>
  <c r="A1313" i="4"/>
  <c r="C1312" i="4"/>
  <c r="B1312" i="4"/>
  <c r="A1312" i="4"/>
  <c r="C1311" i="4"/>
  <c r="B1311" i="4"/>
  <c r="A1311" i="4"/>
  <c r="C1310" i="4"/>
  <c r="B1310" i="4"/>
  <c r="A1310" i="4"/>
  <c r="C1309" i="4"/>
  <c r="B1309" i="4"/>
  <c r="A1309" i="4"/>
  <c r="C1308" i="4"/>
  <c r="B1308" i="4"/>
  <c r="A1308" i="4"/>
  <c r="C1307" i="4"/>
  <c r="B1307" i="4"/>
  <c r="A1307" i="4"/>
  <c r="C1306" i="4"/>
  <c r="B1306" i="4"/>
  <c r="A1306" i="4"/>
  <c r="C1305" i="4"/>
  <c r="B1305" i="4"/>
  <c r="A1305" i="4"/>
  <c r="C1304" i="4"/>
  <c r="B1304" i="4"/>
  <c r="A1304" i="4"/>
  <c r="C1303" i="4"/>
  <c r="B1303" i="4"/>
  <c r="A1303" i="4"/>
  <c r="C1302" i="4"/>
  <c r="B1302" i="4"/>
  <c r="A1302" i="4"/>
  <c r="C1301" i="4"/>
  <c r="B1301" i="4"/>
  <c r="A1301" i="4"/>
  <c r="C1300" i="4"/>
  <c r="B1300" i="4"/>
  <c r="A1300" i="4"/>
  <c r="C1299" i="4"/>
  <c r="B1299" i="4"/>
  <c r="A1299" i="4"/>
  <c r="C1298" i="4"/>
  <c r="B1298" i="4"/>
  <c r="A1298" i="4"/>
  <c r="C1297" i="4"/>
  <c r="B1297" i="4"/>
  <c r="A1297" i="4"/>
  <c r="C1296" i="4"/>
  <c r="B1296" i="4"/>
  <c r="A1296" i="4"/>
  <c r="C1295" i="4"/>
  <c r="B1295" i="4"/>
  <c r="A1295" i="4"/>
  <c r="C1294" i="4"/>
  <c r="B1294" i="4"/>
  <c r="A1294" i="4"/>
  <c r="C1293" i="4"/>
  <c r="B1293" i="4"/>
  <c r="A1293" i="4"/>
  <c r="C1292" i="4"/>
  <c r="B1292" i="4"/>
  <c r="A1292" i="4"/>
  <c r="C1291" i="4"/>
  <c r="B1291" i="4"/>
  <c r="A1291" i="4"/>
  <c r="C1290" i="4"/>
  <c r="B1290" i="4"/>
  <c r="A1290" i="4"/>
  <c r="C1289" i="4"/>
  <c r="B1289" i="4"/>
  <c r="A1289" i="4"/>
  <c r="C1288" i="4"/>
  <c r="B1288" i="4"/>
  <c r="A1288" i="4"/>
  <c r="C1287" i="4"/>
  <c r="B1287" i="4"/>
  <c r="A1287" i="4"/>
  <c r="C1286" i="4"/>
  <c r="B1286" i="4"/>
  <c r="A1286" i="4"/>
  <c r="C1285" i="4"/>
  <c r="B1285" i="4"/>
  <c r="A1285" i="4"/>
  <c r="C1284" i="4"/>
  <c r="B1284" i="4"/>
  <c r="A1284" i="4"/>
  <c r="C1283" i="4"/>
  <c r="B1283" i="4"/>
  <c r="A1283" i="4"/>
  <c r="C1282" i="4"/>
  <c r="B1282" i="4"/>
  <c r="A1282" i="4"/>
  <c r="C1281" i="4"/>
  <c r="B1281" i="4"/>
  <c r="A1281" i="4"/>
  <c r="C1280" i="4"/>
  <c r="B1280" i="4"/>
  <c r="A1280" i="4"/>
  <c r="C1279" i="4"/>
  <c r="B1279" i="4"/>
  <c r="A1279" i="4"/>
  <c r="C1278" i="4"/>
  <c r="B1278" i="4"/>
  <c r="A1278" i="4"/>
  <c r="C1277" i="4"/>
  <c r="B1277" i="4"/>
  <c r="A1277" i="4"/>
  <c r="C1276" i="4"/>
  <c r="B1276" i="4"/>
  <c r="A1276" i="4"/>
  <c r="C1275" i="4"/>
  <c r="B1275" i="4"/>
  <c r="A1275" i="4"/>
  <c r="C1274" i="4"/>
  <c r="B1274" i="4"/>
  <c r="A1274" i="4"/>
  <c r="C1273" i="4"/>
  <c r="B1273" i="4"/>
  <c r="A1273" i="4"/>
  <c r="C1272" i="4"/>
  <c r="B1272" i="4"/>
  <c r="A1272" i="4"/>
  <c r="C1271" i="4"/>
  <c r="B1271" i="4"/>
  <c r="A1271" i="4"/>
  <c r="C1270" i="4"/>
  <c r="B1270" i="4"/>
  <c r="A1270" i="4"/>
  <c r="C1269" i="4"/>
  <c r="B1269" i="4"/>
  <c r="A1269" i="4"/>
  <c r="C1268" i="4"/>
  <c r="B1268" i="4"/>
  <c r="A1268" i="4"/>
  <c r="C1267" i="4"/>
  <c r="B1267" i="4"/>
  <c r="A1267" i="4"/>
  <c r="C1266" i="4"/>
  <c r="B1266" i="4"/>
  <c r="A1266" i="4"/>
  <c r="C1265" i="4"/>
  <c r="B1265" i="4"/>
  <c r="A1265" i="4"/>
  <c r="C1264" i="4"/>
  <c r="B1264" i="4"/>
  <c r="A1264" i="4"/>
  <c r="C1263" i="4"/>
  <c r="B1263" i="4"/>
  <c r="A1263" i="4"/>
  <c r="C1262" i="4"/>
  <c r="B1262" i="4"/>
  <c r="A1262" i="4"/>
  <c r="C1261" i="4"/>
  <c r="B1261" i="4"/>
  <c r="A1261" i="4"/>
  <c r="C1260" i="4"/>
  <c r="B1260" i="4"/>
  <c r="A1260" i="4"/>
  <c r="C1259" i="4"/>
  <c r="B1259" i="4"/>
  <c r="A1259" i="4"/>
  <c r="C1258" i="4"/>
  <c r="B1258" i="4"/>
  <c r="A1258" i="4"/>
  <c r="C1257" i="4"/>
  <c r="B1257" i="4"/>
  <c r="A1257" i="4"/>
  <c r="C1256" i="4"/>
  <c r="B1256" i="4"/>
  <c r="A1256" i="4"/>
  <c r="C1255" i="4"/>
  <c r="B1255" i="4"/>
  <c r="A1255" i="4"/>
  <c r="C1254" i="4"/>
  <c r="B1254" i="4"/>
  <c r="A1254" i="4"/>
  <c r="C1253" i="4"/>
  <c r="B1253" i="4"/>
  <c r="A1253" i="4"/>
  <c r="C1252" i="4"/>
  <c r="B1252" i="4"/>
  <c r="A1252" i="4"/>
  <c r="C1251" i="4"/>
  <c r="B1251" i="4"/>
  <c r="A1251" i="4"/>
  <c r="C1250" i="4"/>
  <c r="B1250" i="4"/>
  <c r="A1250" i="4"/>
  <c r="C1249" i="4"/>
  <c r="B1249" i="4"/>
  <c r="A1249" i="4"/>
  <c r="C1248" i="4"/>
  <c r="B1248" i="4"/>
  <c r="A1248" i="4"/>
  <c r="C1247" i="4"/>
  <c r="B1247" i="4"/>
  <c r="A1247" i="4"/>
  <c r="C1246" i="4"/>
  <c r="B1246" i="4"/>
  <c r="A1246" i="4"/>
  <c r="C1245" i="4"/>
  <c r="B1245" i="4"/>
  <c r="A1245" i="4"/>
  <c r="C1244" i="4"/>
  <c r="B1244" i="4"/>
  <c r="A1244" i="4"/>
  <c r="C1243" i="4"/>
  <c r="B1243" i="4"/>
  <c r="A1243" i="4"/>
  <c r="C1242" i="4"/>
  <c r="B1242" i="4"/>
  <c r="A1242" i="4"/>
  <c r="C1241" i="4"/>
  <c r="B1241" i="4"/>
  <c r="A1241" i="4"/>
  <c r="C1240" i="4"/>
  <c r="B1240" i="4"/>
  <c r="A1240" i="4"/>
  <c r="C1239" i="4"/>
  <c r="B1239" i="4"/>
  <c r="A1239" i="4"/>
  <c r="C1238" i="4"/>
  <c r="B1238" i="4"/>
  <c r="A1238" i="4"/>
  <c r="C1237" i="4"/>
  <c r="B1237" i="4"/>
  <c r="A1237" i="4"/>
  <c r="C1236" i="4"/>
  <c r="B1236" i="4"/>
  <c r="A1236" i="4"/>
  <c r="C1235" i="4"/>
  <c r="B1235" i="4"/>
  <c r="A1235" i="4"/>
  <c r="C1234" i="4"/>
  <c r="B1234" i="4"/>
  <c r="A1234" i="4"/>
  <c r="C1233" i="4"/>
  <c r="B1233" i="4"/>
  <c r="A1233" i="4"/>
  <c r="C1232" i="4"/>
  <c r="B1232" i="4"/>
  <c r="A1232" i="4"/>
  <c r="C1231" i="4"/>
  <c r="B1231" i="4"/>
  <c r="A1231" i="4"/>
  <c r="C1230" i="4"/>
  <c r="B1230" i="4"/>
  <c r="A1230" i="4"/>
  <c r="C1229" i="4"/>
  <c r="B1229" i="4"/>
  <c r="A1229" i="4"/>
  <c r="C1228" i="4"/>
  <c r="B1228" i="4"/>
  <c r="A1228" i="4"/>
  <c r="C1227" i="4"/>
  <c r="B1227" i="4"/>
  <c r="A1227" i="4"/>
  <c r="C1226" i="4"/>
  <c r="B1226" i="4"/>
  <c r="A1226" i="4"/>
  <c r="C1225" i="4"/>
  <c r="B1225" i="4"/>
  <c r="A1225" i="4"/>
  <c r="C1224" i="4"/>
  <c r="B1224" i="4"/>
  <c r="A1224" i="4"/>
  <c r="C1223" i="4"/>
  <c r="B1223" i="4"/>
  <c r="A1223" i="4"/>
  <c r="C1222" i="4"/>
  <c r="B1222" i="4"/>
  <c r="A1222" i="4"/>
  <c r="C1221" i="4"/>
  <c r="B1221" i="4"/>
  <c r="A1221" i="4"/>
  <c r="C1220" i="4"/>
  <c r="B1220" i="4"/>
  <c r="A1220" i="4"/>
  <c r="C1219" i="4"/>
  <c r="B1219" i="4"/>
  <c r="A1219" i="4"/>
  <c r="C1218" i="4"/>
  <c r="B1218" i="4"/>
  <c r="A1218" i="4"/>
  <c r="C1217" i="4"/>
  <c r="B1217" i="4"/>
  <c r="A1217" i="4"/>
  <c r="C1216" i="4"/>
  <c r="B1216" i="4"/>
  <c r="A1216" i="4"/>
  <c r="C1215" i="4"/>
  <c r="B1215" i="4"/>
  <c r="A1215" i="4"/>
  <c r="C1214" i="4"/>
  <c r="B1214" i="4"/>
  <c r="A1214" i="4"/>
  <c r="C1213" i="4"/>
  <c r="B1213" i="4"/>
  <c r="A1213" i="4"/>
  <c r="C1212" i="4"/>
  <c r="B1212" i="4"/>
  <c r="A1212" i="4"/>
  <c r="C1211" i="4"/>
  <c r="B1211" i="4"/>
  <c r="A1211" i="4"/>
  <c r="C1210" i="4"/>
  <c r="B1210" i="4"/>
  <c r="A1210" i="4"/>
  <c r="C1209" i="4"/>
  <c r="B1209" i="4"/>
  <c r="A1209" i="4"/>
  <c r="C1208" i="4"/>
  <c r="B1208" i="4"/>
  <c r="A1208" i="4"/>
  <c r="C1207" i="4"/>
  <c r="B1207" i="4"/>
  <c r="A1207" i="4"/>
  <c r="C1206" i="4"/>
  <c r="B1206" i="4"/>
  <c r="A1206" i="4"/>
  <c r="C1205" i="4"/>
  <c r="B1205" i="4"/>
  <c r="A1205" i="4"/>
  <c r="C1204" i="4"/>
  <c r="B1204" i="4"/>
  <c r="A1204" i="4"/>
  <c r="C1203" i="4"/>
  <c r="B1203" i="4"/>
  <c r="A1203" i="4"/>
  <c r="C1202" i="4"/>
  <c r="B1202" i="4"/>
  <c r="A1202" i="4"/>
  <c r="C1201" i="4"/>
  <c r="B1201" i="4"/>
  <c r="A1201" i="4"/>
  <c r="C1200" i="4"/>
  <c r="B1200" i="4"/>
  <c r="A1200" i="4"/>
  <c r="C1199" i="4"/>
  <c r="B1199" i="4"/>
  <c r="A1199" i="4"/>
  <c r="C1198" i="4"/>
  <c r="B1198" i="4"/>
  <c r="A1198" i="4"/>
  <c r="C1197" i="4"/>
  <c r="B1197" i="4"/>
  <c r="A1197" i="4"/>
  <c r="C1196" i="4"/>
  <c r="B1196" i="4"/>
  <c r="A1196" i="4"/>
  <c r="C1195" i="4"/>
  <c r="B1195" i="4"/>
  <c r="A1195" i="4"/>
  <c r="C1194" i="4"/>
  <c r="B1194" i="4"/>
  <c r="A1194" i="4"/>
  <c r="C1193" i="4"/>
  <c r="B1193" i="4"/>
  <c r="A1193" i="4"/>
  <c r="C1192" i="4"/>
  <c r="B1192" i="4"/>
  <c r="A1192" i="4"/>
  <c r="C1191" i="4"/>
  <c r="B1191" i="4"/>
  <c r="A1191" i="4"/>
  <c r="C1190" i="4"/>
  <c r="B1190" i="4"/>
  <c r="A1190" i="4"/>
  <c r="C1189" i="4"/>
  <c r="B1189" i="4"/>
  <c r="A1189" i="4"/>
  <c r="C1188" i="4"/>
  <c r="B1188" i="4"/>
  <c r="A1188" i="4"/>
  <c r="C1187" i="4"/>
  <c r="B1187" i="4"/>
  <c r="A1187" i="4"/>
  <c r="C1186" i="4"/>
  <c r="B1186" i="4"/>
  <c r="A1186" i="4"/>
  <c r="C1185" i="4"/>
  <c r="B1185" i="4"/>
  <c r="A1185" i="4"/>
  <c r="C1184" i="4"/>
  <c r="B1184" i="4"/>
  <c r="A1184" i="4"/>
  <c r="C1183" i="4"/>
  <c r="B1183" i="4"/>
  <c r="A1183" i="4"/>
  <c r="C1182" i="4"/>
  <c r="B1182" i="4"/>
  <c r="A1182" i="4"/>
  <c r="C1181" i="4"/>
  <c r="B1181" i="4"/>
  <c r="A1181" i="4"/>
  <c r="C1180" i="4"/>
  <c r="B1180" i="4"/>
  <c r="A1180" i="4"/>
  <c r="C1179" i="4"/>
  <c r="B1179" i="4"/>
  <c r="A1179" i="4"/>
  <c r="C1178" i="4"/>
  <c r="B1178" i="4"/>
  <c r="A1178" i="4"/>
  <c r="C1177" i="4"/>
  <c r="B1177" i="4"/>
  <c r="A1177" i="4"/>
  <c r="C1176" i="4"/>
  <c r="B1176" i="4"/>
  <c r="A1176" i="4"/>
  <c r="C1175" i="4"/>
  <c r="B1175" i="4"/>
  <c r="A1175" i="4"/>
  <c r="C1174" i="4"/>
  <c r="B1174" i="4"/>
  <c r="A1174" i="4"/>
  <c r="C1173" i="4"/>
  <c r="B1173" i="4"/>
  <c r="A1173" i="4"/>
  <c r="C1172" i="4"/>
  <c r="B1172" i="4"/>
  <c r="A1172" i="4"/>
  <c r="C1171" i="4"/>
  <c r="B1171" i="4"/>
  <c r="A1171" i="4"/>
  <c r="C1170" i="4"/>
  <c r="B1170" i="4"/>
  <c r="A1170" i="4"/>
  <c r="C1169" i="4"/>
  <c r="B1169" i="4"/>
  <c r="A1169" i="4"/>
  <c r="C1168" i="4"/>
  <c r="B1168" i="4"/>
  <c r="A1168" i="4"/>
  <c r="C1167" i="4"/>
  <c r="B1167" i="4"/>
  <c r="A1167" i="4"/>
  <c r="C1166" i="4"/>
  <c r="B1166" i="4"/>
  <c r="A1166" i="4"/>
  <c r="C1165" i="4"/>
  <c r="B1165" i="4"/>
  <c r="A1165" i="4"/>
  <c r="C1164" i="4"/>
  <c r="B1164" i="4"/>
  <c r="A1164" i="4"/>
  <c r="C1163" i="4"/>
  <c r="B1163" i="4"/>
  <c r="A1163" i="4"/>
  <c r="C1162" i="4"/>
  <c r="B1162" i="4"/>
  <c r="A1162" i="4"/>
  <c r="C1161" i="4"/>
  <c r="B1161" i="4"/>
  <c r="A1161" i="4"/>
  <c r="C1160" i="4"/>
  <c r="B1160" i="4"/>
  <c r="A1160" i="4"/>
  <c r="C1159" i="4"/>
  <c r="B1159" i="4"/>
  <c r="A1159" i="4"/>
  <c r="C1158" i="4"/>
  <c r="B1158" i="4"/>
  <c r="A1158" i="4"/>
  <c r="C1157" i="4"/>
  <c r="B1157" i="4"/>
  <c r="A1157" i="4"/>
  <c r="C1156" i="4"/>
  <c r="B1156" i="4"/>
  <c r="A1156" i="4"/>
  <c r="C1155" i="4"/>
  <c r="B1155" i="4"/>
  <c r="A1155" i="4"/>
  <c r="C1154" i="4"/>
  <c r="B1154" i="4"/>
  <c r="A1154" i="4"/>
  <c r="C1153" i="4"/>
  <c r="B1153" i="4"/>
  <c r="A1153" i="4"/>
  <c r="C1152" i="4"/>
  <c r="B1152" i="4"/>
  <c r="A1152" i="4"/>
  <c r="C1151" i="4"/>
  <c r="B1151" i="4"/>
  <c r="A1151" i="4"/>
  <c r="C1150" i="4"/>
  <c r="B1150" i="4"/>
  <c r="A1150" i="4"/>
  <c r="C1149" i="4"/>
  <c r="B1149" i="4"/>
  <c r="A1149" i="4"/>
  <c r="C1148" i="4"/>
  <c r="B1148" i="4"/>
  <c r="A1148" i="4"/>
  <c r="C1147" i="4"/>
  <c r="B1147" i="4"/>
  <c r="A1147" i="4"/>
  <c r="C1146" i="4"/>
  <c r="B1146" i="4"/>
  <c r="A1146" i="4"/>
  <c r="C1145" i="4"/>
  <c r="B1145" i="4"/>
  <c r="A1145" i="4"/>
  <c r="C1144" i="4"/>
  <c r="B1144" i="4"/>
  <c r="A1144" i="4"/>
  <c r="C1143" i="4"/>
  <c r="B1143" i="4"/>
  <c r="A1143" i="4"/>
  <c r="C1142" i="4"/>
  <c r="B1142" i="4"/>
  <c r="A1142" i="4"/>
  <c r="C1141" i="4"/>
  <c r="B1141" i="4"/>
  <c r="A1141" i="4"/>
  <c r="C1140" i="4"/>
  <c r="B1140" i="4"/>
  <c r="A1140" i="4"/>
  <c r="C1139" i="4"/>
  <c r="B1139" i="4"/>
  <c r="A1139" i="4"/>
  <c r="C1138" i="4"/>
  <c r="B1138" i="4"/>
  <c r="A1138" i="4"/>
  <c r="C1137" i="4"/>
  <c r="B1137" i="4"/>
  <c r="A1137" i="4"/>
  <c r="C1136" i="4"/>
  <c r="B1136" i="4"/>
  <c r="A1136" i="4"/>
  <c r="C1135" i="4"/>
  <c r="B1135" i="4"/>
  <c r="A1135" i="4"/>
  <c r="C1134" i="4"/>
  <c r="B1134" i="4"/>
  <c r="A1134" i="4"/>
  <c r="C1133" i="4"/>
  <c r="B1133" i="4"/>
  <c r="A1133" i="4"/>
  <c r="C1132" i="4"/>
  <c r="B1132" i="4"/>
  <c r="A1132" i="4"/>
  <c r="C1131" i="4"/>
  <c r="B1131" i="4"/>
  <c r="A1131" i="4"/>
  <c r="C1130" i="4"/>
  <c r="B1130" i="4"/>
  <c r="A1130" i="4"/>
  <c r="C1129" i="4"/>
  <c r="B1129" i="4"/>
  <c r="A1129" i="4"/>
  <c r="C1128" i="4"/>
  <c r="B1128" i="4"/>
  <c r="A1128" i="4"/>
  <c r="C1127" i="4"/>
  <c r="B1127" i="4"/>
  <c r="A1127" i="4"/>
  <c r="C1126" i="4"/>
  <c r="B1126" i="4"/>
  <c r="A1126" i="4"/>
  <c r="C1125" i="4"/>
  <c r="B1125" i="4"/>
  <c r="A1125" i="4"/>
  <c r="C1124" i="4"/>
  <c r="B1124" i="4"/>
  <c r="A1124" i="4"/>
  <c r="C1123" i="4"/>
  <c r="B1123" i="4"/>
  <c r="A1123" i="4"/>
  <c r="C1122" i="4"/>
  <c r="B1122" i="4"/>
  <c r="A1122" i="4"/>
  <c r="C1121" i="4"/>
  <c r="B1121" i="4"/>
  <c r="A1121" i="4"/>
  <c r="C1120" i="4"/>
  <c r="B1120" i="4"/>
  <c r="A1120" i="4"/>
  <c r="C1119" i="4"/>
  <c r="B1119" i="4"/>
  <c r="A1119" i="4"/>
  <c r="C1118" i="4"/>
  <c r="B1118" i="4"/>
  <c r="A1118" i="4"/>
  <c r="C1117" i="4"/>
  <c r="B1117" i="4"/>
  <c r="A1117" i="4"/>
  <c r="C1116" i="4"/>
  <c r="B1116" i="4"/>
  <c r="A1116" i="4"/>
  <c r="C1115" i="4"/>
  <c r="B1115" i="4"/>
  <c r="A1115" i="4"/>
  <c r="C1114" i="4"/>
  <c r="B1114" i="4"/>
  <c r="A1114" i="4"/>
  <c r="C1113" i="4"/>
  <c r="B1113" i="4"/>
  <c r="A1113" i="4"/>
  <c r="C1112" i="4"/>
  <c r="B1112" i="4"/>
  <c r="A1112" i="4"/>
  <c r="C1111" i="4"/>
  <c r="B1111" i="4"/>
  <c r="A1111" i="4"/>
  <c r="C1110" i="4"/>
  <c r="B1110" i="4"/>
  <c r="A1110" i="4"/>
  <c r="C1109" i="4"/>
  <c r="B1109" i="4"/>
  <c r="A1109" i="4"/>
  <c r="C1108" i="4"/>
  <c r="B1108" i="4"/>
  <c r="A1108" i="4"/>
  <c r="C1107" i="4"/>
  <c r="B1107" i="4"/>
  <c r="A1107" i="4"/>
  <c r="C1106" i="4"/>
  <c r="B1106" i="4"/>
  <c r="A1106" i="4"/>
  <c r="C1105" i="4"/>
  <c r="B1105" i="4"/>
  <c r="A1105" i="4"/>
  <c r="C1104" i="4"/>
  <c r="B1104" i="4"/>
  <c r="A1104" i="4"/>
  <c r="C1103" i="4"/>
  <c r="B1103" i="4"/>
  <c r="A1103" i="4"/>
  <c r="C1102" i="4"/>
  <c r="B1102" i="4"/>
  <c r="A1102" i="4"/>
  <c r="C1101" i="4"/>
  <c r="B1101" i="4"/>
  <c r="A1101" i="4"/>
  <c r="C1100" i="4"/>
  <c r="B1100" i="4"/>
  <c r="A1100" i="4"/>
  <c r="C1099" i="4"/>
  <c r="B1099" i="4"/>
  <c r="A1099" i="4"/>
  <c r="C1098" i="4"/>
  <c r="B1098" i="4"/>
  <c r="A1098" i="4"/>
  <c r="C1097" i="4"/>
  <c r="B1097" i="4"/>
  <c r="A1097" i="4"/>
  <c r="C1096" i="4"/>
  <c r="B1096" i="4"/>
  <c r="A1096" i="4"/>
  <c r="C1095" i="4"/>
  <c r="B1095" i="4"/>
  <c r="A1095" i="4"/>
  <c r="C1094" i="4"/>
  <c r="B1094" i="4"/>
  <c r="A1094" i="4"/>
  <c r="C1093" i="4"/>
  <c r="B1093" i="4"/>
  <c r="A1093" i="4"/>
  <c r="C1092" i="4"/>
  <c r="B1092" i="4"/>
  <c r="A1092" i="4"/>
  <c r="C1091" i="4"/>
  <c r="B1091" i="4"/>
  <c r="A1091" i="4"/>
  <c r="C1090" i="4"/>
  <c r="B1090" i="4"/>
  <c r="A1090" i="4"/>
  <c r="C1089" i="4"/>
  <c r="B1089" i="4"/>
  <c r="A1089" i="4"/>
  <c r="C1088" i="4"/>
  <c r="B1088" i="4"/>
  <c r="A1088" i="4"/>
  <c r="C1087" i="4"/>
  <c r="B1087" i="4"/>
  <c r="A1087" i="4"/>
  <c r="C1086" i="4"/>
  <c r="B1086" i="4"/>
  <c r="A1086" i="4"/>
  <c r="C1085" i="4"/>
  <c r="B1085" i="4"/>
  <c r="A1085" i="4"/>
  <c r="C1084" i="4"/>
  <c r="B1084" i="4"/>
  <c r="A1084" i="4"/>
  <c r="C1083" i="4"/>
  <c r="B1083" i="4"/>
  <c r="A1083" i="4"/>
  <c r="C1082" i="4"/>
  <c r="B1082" i="4"/>
  <c r="A1082" i="4"/>
  <c r="C1081" i="4"/>
  <c r="B1081" i="4"/>
  <c r="A1081" i="4"/>
  <c r="C1080" i="4"/>
  <c r="B1080" i="4"/>
  <c r="A1080" i="4"/>
  <c r="C1079" i="4"/>
  <c r="B1079" i="4"/>
  <c r="A1079" i="4"/>
  <c r="C1078" i="4"/>
  <c r="B1078" i="4"/>
  <c r="A1078" i="4"/>
  <c r="C1077" i="4"/>
  <c r="B1077" i="4"/>
  <c r="A1077" i="4"/>
  <c r="C1076" i="4"/>
  <c r="B1076" i="4"/>
  <c r="A1076" i="4"/>
  <c r="C1075" i="4"/>
  <c r="B1075" i="4"/>
  <c r="A1075" i="4"/>
  <c r="C1074" i="4"/>
  <c r="B1074" i="4"/>
  <c r="A1074" i="4"/>
  <c r="C1073" i="4"/>
  <c r="B1073" i="4"/>
  <c r="A1073" i="4"/>
  <c r="C1072" i="4"/>
  <c r="B1072" i="4"/>
  <c r="A1072" i="4"/>
  <c r="C1071" i="4"/>
  <c r="B1071" i="4"/>
  <c r="A1071" i="4"/>
  <c r="C1070" i="4"/>
  <c r="B1070" i="4"/>
  <c r="A1070" i="4"/>
  <c r="C1069" i="4"/>
  <c r="B1069" i="4"/>
  <c r="A1069" i="4"/>
  <c r="C1068" i="4"/>
  <c r="B1068" i="4"/>
  <c r="A1068" i="4"/>
  <c r="C1067" i="4"/>
  <c r="B1067" i="4"/>
  <c r="A1067" i="4"/>
  <c r="C1066" i="4"/>
  <c r="B1066" i="4"/>
  <c r="A1066" i="4"/>
  <c r="C1065" i="4"/>
  <c r="B1065" i="4"/>
  <c r="A1065" i="4"/>
  <c r="C1064" i="4"/>
  <c r="B1064" i="4"/>
  <c r="A1064" i="4"/>
  <c r="C1063" i="4"/>
  <c r="B1063" i="4"/>
  <c r="A1063" i="4"/>
  <c r="C1062" i="4"/>
  <c r="B1062" i="4"/>
  <c r="A1062" i="4"/>
  <c r="C1061" i="4"/>
  <c r="B1061" i="4"/>
  <c r="A1061" i="4"/>
  <c r="C1060" i="4"/>
  <c r="B1060" i="4"/>
  <c r="A1060" i="4"/>
  <c r="C1059" i="4"/>
  <c r="B1059" i="4"/>
  <c r="A1059" i="4"/>
  <c r="C1058" i="4"/>
  <c r="B1058" i="4"/>
  <c r="A1058" i="4"/>
  <c r="C1057" i="4"/>
  <c r="B1057" i="4"/>
  <c r="A1057" i="4"/>
  <c r="C1056" i="4"/>
  <c r="B1056" i="4"/>
  <c r="A1056" i="4"/>
  <c r="C1055" i="4"/>
  <c r="B1055" i="4"/>
  <c r="A1055" i="4"/>
  <c r="C1054" i="4"/>
  <c r="B1054" i="4"/>
  <c r="A1054" i="4"/>
  <c r="C1053" i="4"/>
  <c r="B1053" i="4"/>
  <c r="A1053" i="4"/>
  <c r="C1052" i="4"/>
  <c r="B1052" i="4"/>
  <c r="A1052" i="4"/>
  <c r="C1051" i="4"/>
  <c r="B1051" i="4"/>
  <c r="A1051" i="4"/>
  <c r="C1050" i="4"/>
  <c r="B1050" i="4"/>
  <c r="A1050" i="4"/>
  <c r="C1049" i="4"/>
  <c r="B1049" i="4"/>
  <c r="A1049" i="4"/>
  <c r="C1048" i="4"/>
  <c r="B1048" i="4"/>
  <c r="A1048" i="4"/>
  <c r="C1047" i="4"/>
  <c r="B1047" i="4"/>
  <c r="A1047" i="4"/>
  <c r="C1046" i="4"/>
  <c r="B1046" i="4"/>
  <c r="A1046" i="4"/>
  <c r="C1045" i="4"/>
  <c r="B1045" i="4"/>
  <c r="A1045" i="4"/>
  <c r="C1044" i="4"/>
  <c r="B1044" i="4"/>
  <c r="A1044" i="4"/>
  <c r="C1043" i="4"/>
  <c r="B1043" i="4"/>
  <c r="A1043" i="4"/>
  <c r="C1042" i="4"/>
  <c r="B1042" i="4"/>
  <c r="A1042" i="4"/>
  <c r="C1041" i="4"/>
  <c r="B1041" i="4"/>
  <c r="A1041" i="4"/>
  <c r="C1040" i="4"/>
  <c r="B1040" i="4"/>
  <c r="A1040" i="4"/>
  <c r="C1039" i="4"/>
  <c r="B1039" i="4"/>
  <c r="A1039" i="4"/>
  <c r="C1038" i="4"/>
  <c r="B1038" i="4"/>
  <c r="A1038" i="4"/>
  <c r="C1037" i="4"/>
  <c r="B1037" i="4"/>
  <c r="A1037" i="4"/>
  <c r="C1036" i="4"/>
  <c r="B1036" i="4"/>
  <c r="A1036" i="4"/>
  <c r="C1035" i="4"/>
  <c r="B1035" i="4"/>
  <c r="A1035" i="4"/>
  <c r="C1034" i="4"/>
  <c r="B1034" i="4"/>
  <c r="A1034" i="4"/>
  <c r="C1033" i="4"/>
  <c r="B1033" i="4"/>
  <c r="A1033" i="4"/>
  <c r="C1032" i="4"/>
  <c r="B1032" i="4"/>
  <c r="A1032" i="4"/>
  <c r="C1031" i="4"/>
  <c r="B1031" i="4"/>
  <c r="A1031" i="4"/>
  <c r="C1030" i="4"/>
  <c r="B1030" i="4"/>
  <c r="A1030" i="4"/>
  <c r="C1029" i="4"/>
  <c r="B1029" i="4"/>
  <c r="A1029" i="4"/>
  <c r="C1028" i="4"/>
  <c r="B1028" i="4"/>
  <c r="A1028" i="4"/>
  <c r="C1027" i="4"/>
  <c r="B1027" i="4"/>
  <c r="A1027" i="4"/>
  <c r="C1026" i="4"/>
  <c r="B1026" i="4"/>
  <c r="A1026" i="4"/>
  <c r="C1025" i="4"/>
  <c r="B1025" i="4"/>
  <c r="A1025" i="4"/>
  <c r="C1024" i="4"/>
  <c r="B1024" i="4"/>
  <c r="A1024" i="4"/>
  <c r="C1023" i="4"/>
  <c r="B1023" i="4"/>
  <c r="A1023" i="4"/>
  <c r="C1022" i="4"/>
  <c r="B1022" i="4"/>
  <c r="A1022" i="4"/>
  <c r="C1021" i="4"/>
  <c r="B1021" i="4"/>
  <c r="A1021" i="4"/>
  <c r="C1020" i="4"/>
  <c r="B1020" i="4"/>
  <c r="A1020" i="4"/>
  <c r="C1019" i="4"/>
  <c r="B1019" i="4"/>
  <c r="A1019" i="4"/>
  <c r="C1018" i="4"/>
  <c r="B1018" i="4"/>
  <c r="A1018" i="4"/>
  <c r="C1017" i="4"/>
  <c r="B1017" i="4"/>
  <c r="A1017" i="4"/>
  <c r="C1016" i="4"/>
  <c r="B1016" i="4"/>
  <c r="A1016" i="4"/>
  <c r="C1015" i="4"/>
  <c r="B1015" i="4"/>
  <c r="A1015" i="4"/>
  <c r="C1014" i="4"/>
  <c r="B1014" i="4"/>
  <c r="A1014" i="4"/>
  <c r="C1013" i="4"/>
  <c r="B1013" i="4"/>
  <c r="A1013" i="4"/>
  <c r="C1012" i="4"/>
  <c r="B1012" i="4"/>
  <c r="A1012" i="4"/>
  <c r="C1011" i="4"/>
  <c r="B1011" i="4"/>
  <c r="A1011" i="4"/>
  <c r="C1010" i="4"/>
  <c r="B1010" i="4"/>
  <c r="A1010" i="4"/>
  <c r="C1009" i="4"/>
  <c r="B1009" i="4"/>
  <c r="A1009" i="4"/>
  <c r="C1008" i="4"/>
  <c r="B1008" i="4"/>
  <c r="A1008" i="4"/>
  <c r="C1007" i="4"/>
  <c r="B1007" i="4"/>
  <c r="A1007" i="4"/>
  <c r="C1006" i="4"/>
  <c r="B1006" i="4"/>
  <c r="A1006" i="4"/>
  <c r="C1005" i="4"/>
  <c r="B1005" i="4"/>
  <c r="A1005" i="4"/>
  <c r="C1004" i="4"/>
  <c r="B1004" i="4"/>
  <c r="A1004" i="4"/>
  <c r="C1003" i="4"/>
  <c r="B1003" i="4"/>
  <c r="A1003" i="4"/>
  <c r="C1002" i="4"/>
  <c r="B1002" i="4"/>
  <c r="A1002" i="4"/>
  <c r="C1001" i="4"/>
  <c r="B1001" i="4"/>
  <c r="A1001" i="4"/>
  <c r="C1000" i="4"/>
  <c r="B1000" i="4"/>
  <c r="A1000" i="4"/>
  <c r="C999" i="4"/>
  <c r="B999" i="4"/>
  <c r="A999" i="4"/>
  <c r="C998" i="4"/>
  <c r="B998" i="4"/>
  <c r="A998" i="4"/>
  <c r="C997" i="4"/>
  <c r="B997" i="4"/>
  <c r="A997" i="4"/>
  <c r="C996" i="4"/>
  <c r="B996" i="4"/>
  <c r="A996" i="4"/>
  <c r="C995" i="4"/>
  <c r="B995" i="4"/>
  <c r="A995" i="4"/>
  <c r="C994" i="4"/>
  <c r="B994" i="4"/>
  <c r="A994" i="4"/>
  <c r="C993" i="4"/>
  <c r="B993" i="4"/>
  <c r="A993" i="4"/>
  <c r="C992" i="4"/>
  <c r="B992" i="4"/>
  <c r="A992" i="4"/>
  <c r="C991" i="4"/>
  <c r="B991" i="4"/>
  <c r="A991" i="4"/>
  <c r="C990" i="4"/>
  <c r="B990" i="4"/>
  <c r="A990" i="4"/>
  <c r="C989" i="4"/>
  <c r="B989" i="4"/>
  <c r="A989" i="4"/>
  <c r="C988" i="4"/>
  <c r="B988" i="4"/>
  <c r="A988" i="4"/>
  <c r="C987" i="4"/>
  <c r="B987" i="4"/>
  <c r="A987" i="4"/>
  <c r="C986" i="4"/>
  <c r="B986" i="4"/>
  <c r="A986" i="4"/>
  <c r="C985" i="4"/>
  <c r="B985" i="4"/>
  <c r="A985" i="4"/>
  <c r="C984" i="4"/>
  <c r="B984" i="4"/>
  <c r="A984" i="4"/>
  <c r="C983" i="4"/>
  <c r="B983" i="4"/>
  <c r="A983" i="4"/>
  <c r="C982" i="4"/>
  <c r="B982" i="4"/>
  <c r="A982" i="4"/>
  <c r="C981" i="4"/>
  <c r="B981" i="4"/>
  <c r="A981" i="4"/>
  <c r="C980" i="4"/>
  <c r="B980" i="4"/>
  <c r="A980" i="4"/>
  <c r="C979" i="4"/>
  <c r="B979" i="4"/>
  <c r="A979" i="4"/>
  <c r="C978" i="4"/>
  <c r="B978" i="4"/>
  <c r="A978" i="4"/>
  <c r="C977" i="4"/>
  <c r="B977" i="4"/>
  <c r="A977" i="4"/>
  <c r="C976" i="4"/>
  <c r="B976" i="4"/>
  <c r="A976" i="4"/>
  <c r="C975" i="4"/>
  <c r="B975" i="4"/>
  <c r="A975" i="4"/>
  <c r="C974" i="4"/>
  <c r="B974" i="4"/>
  <c r="A974" i="4"/>
  <c r="C973" i="4"/>
  <c r="B973" i="4"/>
  <c r="A973" i="4"/>
  <c r="C972" i="4"/>
  <c r="B972" i="4"/>
  <c r="A972" i="4"/>
  <c r="C971" i="4"/>
  <c r="B971" i="4"/>
  <c r="A971" i="4"/>
  <c r="C970" i="4"/>
  <c r="B970" i="4"/>
  <c r="A970" i="4"/>
  <c r="C969" i="4"/>
  <c r="B969" i="4"/>
  <c r="A969" i="4"/>
  <c r="C968" i="4"/>
  <c r="B968" i="4"/>
  <c r="A968" i="4"/>
  <c r="C967" i="4"/>
  <c r="B967" i="4"/>
  <c r="A967" i="4"/>
  <c r="C966" i="4"/>
  <c r="B966" i="4"/>
  <c r="A966" i="4"/>
  <c r="C965" i="4"/>
  <c r="B965" i="4"/>
  <c r="A965" i="4"/>
  <c r="C964" i="4"/>
  <c r="B964" i="4"/>
  <c r="A964" i="4"/>
  <c r="C963" i="4"/>
  <c r="B963" i="4"/>
  <c r="A963" i="4"/>
  <c r="C962" i="4"/>
  <c r="B962" i="4"/>
  <c r="A962" i="4"/>
  <c r="C961" i="4"/>
  <c r="B961" i="4"/>
  <c r="A961" i="4"/>
  <c r="C960" i="4"/>
  <c r="B960" i="4"/>
  <c r="A960" i="4"/>
  <c r="C959" i="4"/>
  <c r="B959" i="4"/>
  <c r="A959" i="4"/>
  <c r="C958" i="4"/>
  <c r="B958" i="4"/>
  <c r="A958" i="4"/>
  <c r="C957" i="4"/>
  <c r="B957" i="4"/>
  <c r="A957" i="4"/>
  <c r="C956" i="4"/>
  <c r="B956" i="4"/>
  <c r="A956" i="4"/>
  <c r="C955" i="4"/>
  <c r="B955" i="4"/>
  <c r="A955" i="4"/>
  <c r="C954" i="4"/>
  <c r="B954" i="4"/>
  <c r="A954" i="4"/>
  <c r="C953" i="4"/>
  <c r="B953" i="4"/>
  <c r="A953" i="4"/>
  <c r="C952" i="4"/>
  <c r="B952" i="4"/>
  <c r="A952" i="4"/>
  <c r="C951" i="4"/>
  <c r="B951" i="4"/>
  <c r="A951" i="4"/>
  <c r="C950" i="4"/>
  <c r="B950" i="4"/>
  <c r="A950" i="4"/>
  <c r="C949" i="4"/>
  <c r="B949" i="4"/>
  <c r="A949" i="4"/>
  <c r="C948" i="4"/>
  <c r="B948" i="4"/>
  <c r="A948" i="4"/>
  <c r="C947" i="4"/>
  <c r="B947" i="4"/>
  <c r="A947" i="4"/>
  <c r="C946" i="4"/>
  <c r="B946" i="4"/>
  <c r="A946" i="4"/>
  <c r="C945" i="4"/>
  <c r="B945" i="4"/>
  <c r="A945" i="4"/>
  <c r="C944" i="4"/>
  <c r="B944" i="4"/>
  <c r="A944" i="4"/>
  <c r="C943" i="4"/>
  <c r="B943" i="4"/>
  <c r="A943" i="4"/>
  <c r="C942" i="4"/>
  <c r="B942" i="4"/>
  <c r="A942" i="4"/>
  <c r="C941" i="4"/>
  <c r="B941" i="4"/>
  <c r="A941" i="4"/>
  <c r="C940" i="4"/>
  <c r="B940" i="4"/>
  <c r="A940" i="4"/>
  <c r="C939" i="4"/>
  <c r="B939" i="4"/>
  <c r="A939" i="4"/>
  <c r="C938" i="4"/>
  <c r="B938" i="4"/>
  <c r="A938" i="4"/>
  <c r="C937" i="4"/>
  <c r="B937" i="4"/>
  <c r="A937" i="4"/>
  <c r="C936" i="4"/>
  <c r="B936" i="4"/>
  <c r="A936" i="4"/>
  <c r="C935" i="4"/>
  <c r="B935" i="4"/>
  <c r="A935" i="4"/>
  <c r="C934" i="4"/>
  <c r="B934" i="4"/>
  <c r="A934" i="4"/>
  <c r="C933" i="4"/>
  <c r="B933" i="4"/>
  <c r="A933" i="4"/>
  <c r="C932" i="4"/>
  <c r="B932" i="4"/>
  <c r="A932" i="4"/>
  <c r="C931" i="4"/>
  <c r="B931" i="4"/>
  <c r="A931" i="4"/>
  <c r="C930" i="4"/>
  <c r="B930" i="4"/>
  <c r="A930" i="4"/>
  <c r="C929" i="4"/>
  <c r="B929" i="4"/>
  <c r="A929" i="4"/>
  <c r="C928" i="4"/>
  <c r="B928" i="4"/>
  <c r="A928" i="4"/>
  <c r="C927" i="4"/>
  <c r="B927" i="4"/>
  <c r="A927" i="4"/>
  <c r="C926" i="4"/>
  <c r="B926" i="4"/>
  <c r="A926" i="4"/>
  <c r="C925" i="4"/>
  <c r="B925" i="4"/>
  <c r="A925" i="4"/>
  <c r="C924" i="4"/>
  <c r="B924" i="4"/>
  <c r="A924" i="4"/>
  <c r="C923" i="4"/>
  <c r="B923" i="4"/>
  <c r="A923" i="4"/>
  <c r="C922" i="4"/>
  <c r="B922" i="4"/>
  <c r="A922" i="4"/>
  <c r="C921" i="4"/>
  <c r="B921" i="4"/>
  <c r="A921" i="4"/>
  <c r="C920" i="4"/>
  <c r="B920" i="4"/>
  <c r="A920" i="4"/>
  <c r="C919" i="4"/>
  <c r="B919" i="4"/>
  <c r="A919" i="4"/>
  <c r="C918" i="4"/>
  <c r="B918" i="4"/>
  <c r="A918" i="4"/>
  <c r="C917" i="4"/>
  <c r="B917" i="4"/>
  <c r="A917" i="4"/>
  <c r="C916" i="4"/>
  <c r="B916" i="4"/>
  <c r="A916" i="4"/>
  <c r="C915" i="4"/>
  <c r="B915" i="4"/>
  <c r="A915" i="4"/>
  <c r="C914" i="4"/>
  <c r="B914" i="4"/>
  <c r="A914" i="4"/>
  <c r="C913" i="4"/>
  <c r="B913" i="4"/>
  <c r="A913" i="4"/>
  <c r="C912" i="4"/>
  <c r="B912" i="4"/>
  <c r="A912" i="4"/>
  <c r="C911" i="4"/>
  <c r="B911" i="4"/>
  <c r="A911" i="4"/>
  <c r="C910" i="4"/>
  <c r="B910" i="4"/>
  <c r="A910" i="4"/>
  <c r="C909" i="4"/>
  <c r="B909" i="4"/>
  <c r="A909" i="4"/>
  <c r="C908" i="4"/>
  <c r="B908" i="4"/>
  <c r="A908" i="4"/>
  <c r="C907" i="4"/>
  <c r="B907" i="4"/>
  <c r="A907" i="4"/>
  <c r="C906" i="4"/>
  <c r="B906" i="4"/>
  <c r="A906" i="4"/>
  <c r="C905" i="4"/>
  <c r="B905" i="4"/>
  <c r="A905" i="4"/>
  <c r="C904" i="4"/>
  <c r="B904" i="4"/>
  <c r="A904" i="4"/>
  <c r="C903" i="4"/>
  <c r="B903" i="4"/>
  <c r="A903" i="4"/>
  <c r="C902" i="4"/>
  <c r="B902" i="4"/>
  <c r="A902" i="4"/>
  <c r="C901" i="4"/>
  <c r="B901" i="4"/>
  <c r="A901" i="4"/>
  <c r="C900" i="4"/>
  <c r="B900" i="4"/>
  <c r="A900" i="4"/>
  <c r="C899" i="4"/>
  <c r="B899" i="4"/>
  <c r="A899" i="4"/>
  <c r="C898" i="4"/>
  <c r="B898" i="4"/>
  <c r="A898" i="4"/>
  <c r="C897" i="4"/>
  <c r="B897" i="4"/>
  <c r="A897" i="4"/>
  <c r="C896" i="4"/>
  <c r="B896" i="4"/>
  <c r="A896" i="4"/>
  <c r="C895" i="4"/>
  <c r="B895" i="4"/>
  <c r="A895" i="4"/>
  <c r="C894" i="4"/>
  <c r="B894" i="4"/>
  <c r="A894" i="4"/>
  <c r="C893" i="4"/>
  <c r="B893" i="4"/>
  <c r="A893" i="4"/>
  <c r="C892" i="4"/>
  <c r="B892" i="4"/>
  <c r="A892" i="4"/>
  <c r="C891" i="4"/>
  <c r="B891" i="4"/>
  <c r="A891" i="4"/>
  <c r="C890" i="4"/>
  <c r="B890" i="4"/>
  <c r="A890" i="4"/>
  <c r="C889" i="4"/>
  <c r="B889" i="4"/>
  <c r="A889" i="4"/>
  <c r="C888" i="4"/>
  <c r="B888" i="4"/>
  <c r="A888" i="4"/>
  <c r="C887" i="4"/>
  <c r="B887" i="4"/>
  <c r="A887" i="4"/>
  <c r="C886" i="4"/>
  <c r="B886" i="4"/>
  <c r="A886" i="4"/>
  <c r="C885" i="4"/>
  <c r="B885" i="4"/>
  <c r="A885" i="4"/>
  <c r="C884" i="4"/>
  <c r="B884" i="4"/>
  <c r="A884" i="4"/>
  <c r="C883" i="4"/>
  <c r="B883" i="4"/>
  <c r="A883" i="4"/>
  <c r="C882" i="4"/>
  <c r="B882" i="4"/>
  <c r="A882" i="4"/>
  <c r="C881" i="4"/>
  <c r="B881" i="4"/>
  <c r="A881" i="4"/>
  <c r="C880" i="4"/>
  <c r="B880" i="4"/>
  <c r="A880" i="4"/>
  <c r="C879" i="4"/>
  <c r="B879" i="4"/>
  <c r="A879" i="4"/>
  <c r="C878" i="4"/>
  <c r="B878" i="4"/>
  <c r="A878" i="4"/>
  <c r="C877" i="4"/>
  <c r="B877" i="4"/>
  <c r="A877" i="4"/>
  <c r="C876" i="4"/>
  <c r="B876" i="4"/>
  <c r="A876" i="4"/>
  <c r="C875" i="4"/>
  <c r="B875" i="4"/>
  <c r="A875" i="4"/>
  <c r="C874" i="4"/>
  <c r="B874" i="4"/>
  <c r="A874" i="4"/>
  <c r="C873" i="4"/>
  <c r="B873" i="4"/>
  <c r="A873" i="4"/>
  <c r="C872" i="4"/>
  <c r="B872" i="4"/>
  <c r="A872" i="4"/>
  <c r="C871" i="4"/>
  <c r="B871" i="4"/>
  <c r="A871" i="4"/>
  <c r="C870" i="4"/>
  <c r="B870" i="4"/>
  <c r="A870" i="4"/>
  <c r="C869" i="4"/>
  <c r="B869" i="4"/>
  <c r="A869" i="4"/>
  <c r="C868" i="4"/>
  <c r="B868" i="4"/>
  <c r="A868" i="4"/>
  <c r="C867" i="4"/>
  <c r="B867" i="4"/>
  <c r="A867" i="4"/>
  <c r="C866" i="4"/>
  <c r="B866" i="4"/>
  <c r="A866" i="4"/>
  <c r="C865" i="4"/>
  <c r="B865" i="4"/>
  <c r="A865" i="4"/>
  <c r="C864" i="4"/>
  <c r="B864" i="4"/>
  <c r="A864" i="4"/>
  <c r="C863" i="4"/>
  <c r="B863" i="4"/>
  <c r="A863" i="4"/>
  <c r="C862" i="4"/>
  <c r="B862" i="4"/>
  <c r="A862" i="4"/>
  <c r="C861" i="4"/>
  <c r="B861" i="4"/>
  <c r="A861" i="4"/>
  <c r="C860" i="4"/>
  <c r="B860" i="4"/>
  <c r="A860" i="4"/>
  <c r="C859" i="4"/>
  <c r="B859" i="4"/>
  <c r="A859" i="4"/>
  <c r="C858" i="4"/>
  <c r="B858" i="4"/>
  <c r="A858" i="4"/>
  <c r="C857" i="4"/>
  <c r="B857" i="4"/>
  <c r="A857" i="4"/>
  <c r="C856" i="4"/>
  <c r="B856" i="4"/>
  <c r="A856" i="4"/>
  <c r="C855" i="4"/>
  <c r="B855" i="4"/>
  <c r="A855" i="4"/>
  <c r="C854" i="4"/>
  <c r="B854" i="4"/>
  <c r="A854" i="4"/>
  <c r="C853" i="4"/>
  <c r="B853" i="4"/>
  <c r="A853" i="4"/>
  <c r="C852" i="4"/>
  <c r="B852" i="4"/>
  <c r="A852" i="4"/>
  <c r="C851" i="4"/>
  <c r="B851" i="4"/>
  <c r="A851" i="4"/>
  <c r="C850" i="4"/>
  <c r="B850" i="4"/>
  <c r="A850" i="4"/>
  <c r="C849" i="4"/>
  <c r="B849" i="4"/>
  <c r="A849" i="4"/>
  <c r="C848" i="4"/>
  <c r="B848" i="4"/>
  <c r="A848" i="4"/>
  <c r="C847" i="4"/>
  <c r="B847" i="4"/>
  <c r="A847" i="4"/>
  <c r="C846" i="4"/>
  <c r="B846" i="4"/>
  <c r="A846" i="4"/>
  <c r="C845" i="4"/>
  <c r="B845" i="4"/>
  <c r="A845" i="4"/>
  <c r="C844" i="4"/>
  <c r="B844" i="4"/>
  <c r="A844" i="4"/>
  <c r="C843" i="4"/>
  <c r="B843" i="4"/>
  <c r="A843" i="4"/>
  <c r="C842" i="4"/>
  <c r="B842" i="4"/>
  <c r="A842" i="4"/>
  <c r="C841" i="4"/>
  <c r="B841" i="4"/>
  <c r="A841" i="4"/>
  <c r="C840" i="4"/>
  <c r="B840" i="4"/>
  <c r="A840" i="4"/>
  <c r="C839" i="4"/>
  <c r="B839" i="4"/>
  <c r="A839" i="4"/>
  <c r="C838" i="4"/>
  <c r="B838" i="4"/>
  <c r="A838" i="4"/>
  <c r="C837" i="4"/>
  <c r="B837" i="4"/>
  <c r="A837" i="4"/>
  <c r="C836" i="4"/>
  <c r="B836" i="4"/>
  <c r="A836" i="4"/>
  <c r="C835" i="4"/>
  <c r="B835" i="4"/>
  <c r="A835" i="4"/>
  <c r="C834" i="4"/>
  <c r="B834" i="4"/>
  <c r="A834" i="4"/>
  <c r="C833" i="4"/>
  <c r="B833" i="4"/>
  <c r="A833" i="4"/>
  <c r="C832" i="4"/>
  <c r="B832" i="4"/>
  <c r="A832" i="4"/>
  <c r="C831" i="4"/>
  <c r="B831" i="4"/>
  <c r="A831" i="4"/>
  <c r="C830" i="4"/>
  <c r="B830" i="4"/>
  <c r="A830" i="4"/>
  <c r="C829" i="4"/>
  <c r="B829" i="4"/>
  <c r="A829" i="4"/>
  <c r="C828" i="4"/>
  <c r="B828" i="4"/>
  <c r="A828" i="4"/>
  <c r="C827" i="4"/>
  <c r="B827" i="4"/>
  <c r="A827" i="4"/>
  <c r="C826" i="4"/>
  <c r="B826" i="4"/>
  <c r="A826" i="4"/>
  <c r="C825" i="4"/>
  <c r="B825" i="4"/>
  <c r="A825" i="4"/>
  <c r="C824" i="4"/>
  <c r="B824" i="4"/>
  <c r="A824" i="4"/>
  <c r="C823" i="4"/>
  <c r="B823" i="4"/>
  <c r="A823" i="4"/>
  <c r="C822" i="4"/>
  <c r="B822" i="4"/>
  <c r="A822" i="4"/>
  <c r="C821" i="4"/>
  <c r="B821" i="4"/>
  <c r="A821" i="4"/>
  <c r="C820" i="4"/>
  <c r="B820" i="4"/>
  <c r="A820" i="4"/>
  <c r="C819" i="4"/>
  <c r="B819" i="4"/>
  <c r="A819" i="4"/>
  <c r="C818" i="4"/>
  <c r="B818" i="4"/>
  <c r="A818" i="4"/>
  <c r="C817" i="4"/>
  <c r="B817" i="4"/>
  <c r="A817" i="4"/>
  <c r="C816" i="4"/>
  <c r="B816" i="4"/>
  <c r="A816" i="4"/>
  <c r="C815" i="4"/>
  <c r="B815" i="4"/>
  <c r="A815" i="4"/>
  <c r="C814" i="4"/>
  <c r="B814" i="4"/>
  <c r="A814" i="4"/>
  <c r="C813" i="4"/>
  <c r="B813" i="4"/>
  <c r="A813" i="4"/>
  <c r="C812" i="4"/>
  <c r="B812" i="4"/>
  <c r="A812" i="4"/>
  <c r="C811" i="4"/>
  <c r="B811" i="4"/>
  <c r="A811" i="4"/>
  <c r="C810" i="4"/>
  <c r="B810" i="4"/>
  <c r="A810" i="4"/>
  <c r="C809" i="4"/>
  <c r="B809" i="4"/>
  <c r="A809" i="4"/>
  <c r="C808" i="4"/>
  <c r="B808" i="4"/>
  <c r="A808" i="4"/>
  <c r="C807" i="4"/>
  <c r="B807" i="4"/>
  <c r="A807" i="4"/>
  <c r="C806" i="4"/>
  <c r="B806" i="4"/>
  <c r="A806" i="4"/>
  <c r="C805" i="4"/>
  <c r="B805" i="4"/>
  <c r="A805" i="4"/>
  <c r="C804" i="4"/>
  <c r="B804" i="4"/>
  <c r="A804" i="4"/>
  <c r="C803" i="4"/>
  <c r="B803" i="4"/>
  <c r="A803" i="4"/>
  <c r="C802" i="4"/>
  <c r="B802" i="4"/>
  <c r="A802" i="4"/>
  <c r="C801" i="4"/>
  <c r="B801" i="4"/>
  <c r="A801" i="4"/>
  <c r="C800" i="4"/>
  <c r="B800" i="4"/>
  <c r="A800" i="4"/>
  <c r="C799" i="4"/>
  <c r="B799" i="4"/>
  <c r="A799" i="4"/>
  <c r="C798" i="4"/>
  <c r="B798" i="4"/>
  <c r="A798" i="4"/>
  <c r="C797" i="4"/>
  <c r="B797" i="4"/>
  <c r="A797" i="4"/>
  <c r="C796" i="4"/>
  <c r="B796" i="4"/>
  <c r="A796" i="4"/>
  <c r="C795" i="4"/>
  <c r="B795" i="4"/>
  <c r="A795" i="4"/>
  <c r="C794" i="4"/>
  <c r="B794" i="4"/>
  <c r="A794" i="4"/>
  <c r="C793" i="4"/>
  <c r="B793" i="4"/>
  <c r="A793" i="4"/>
  <c r="C792" i="4"/>
  <c r="B792" i="4"/>
  <c r="A792" i="4"/>
  <c r="C791" i="4"/>
  <c r="B791" i="4"/>
  <c r="A791" i="4"/>
  <c r="C790" i="4"/>
  <c r="B790" i="4"/>
  <c r="A790" i="4"/>
  <c r="C789" i="4"/>
  <c r="B789" i="4"/>
  <c r="A789" i="4"/>
  <c r="C788" i="4"/>
  <c r="B788" i="4"/>
  <c r="A788" i="4"/>
  <c r="C787" i="4"/>
  <c r="B787" i="4"/>
  <c r="A787" i="4"/>
  <c r="C786" i="4"/>
  <c r="B786" i="4"/>
  <c r="A786" i="4"/>
  <c r="C785" i="4"/>
  <c r="B785" i="4"/>
  <c r="A785" i="4"/>
  <c r="C784" i="4"/>
  <c r="B784" i="4"/>
  <c r="A784" i="4"/>
  <c r="C783" i="4"/>
  <c r="B783" i="4"/>
  <c r="A783" i="4"/>
  <c r="C782" i="4"/>
  <c r="B782" i="4"/>
  <c r="A782" i="4"/>
  <c r="C781" i="4"/>
  <c r="B781" i="4"/>
  <c r="A781" i="4"/>
  <c r="C780" i="4"/>
  <c r="B780" i="4"/>
  <c r="A780" i="4"/>
  <c r="C779" i="4"/>
  <c r="B779" i="4"/>
  <c r="A779" i="4"/>
  <c r="C778" i="4"/>
  <c r="B778" i="4"/>
  <c r="A778" i="4"/>
  <c r="C777" i="4"/>
  <c r="B777" i="4"/>
  <c r="A777" i="4"/>
  <c r="C776" i="4"/>
  <c r="B776" i="4"/>
  <c r="A776" i="4"/>
  <c r="C775" i="4"/>
  <c r="B775" i="4"/>
  <c r="A775" i="4"/>
  <c r="C774" i="4"/>
  <c r="B774" i="4"/>
  <c r="A774" i="4"/>
  <c r="C773" i="4"/>
  <c r="B773" i="4"/>
  <c r="A773" i="4"/>
  <c r="C772" i="4"/>
  <c r="B772" i="4"/>
  <c r="A772" i="4"/>
  <c r="C771" i="4"/>
  <c r="B771" i="4"/>
  <c r="A771" i="4"/>
  <c r="C770" i="4"/>
  <c r="B770" i="4"/>
  <c r="A770" i="4"/>
  <c r="C769" i="4"/>
  <c r="B769" i="4"/>
  <c r="A769" i="4"/>
  <c r="C768" i="4"/>
  <c r="B768" i="4"/>
  <c r="A768" i="4"/>
  <c r="C767" i="4"/>
  <c r="B767" i="4"/>
  <c r="A767" i="4"/>
  <c r="C766" i="4"/>
  <c r="B766" i="4"/>
  <c r="A766" i="4"/>
  <c r="C765" i="4"/>
  <c r="B765" i="4"/>
  <c r="A765" i="4"/>
  <c r="C764" i="4"/>
  <c r="B764" i="4"/>
  <c r="A764" i="4"/>
  <c r="C763" i="4"/>
  <c r="B763" i="4"/>
  <c r="A763" i="4"/>
  <c r="C762" i="4"/>
  <c r="B762" i="4"/>
  <c r="A762" i="4"/>
  <c r="C761" i="4"/>
  <c r="B761" i="4"/>
  <c r="A761" i="4"/>
  <c r="C760" i="4"/>
  <c r="B760" i="4"/>
  <c r="A760" i="4"/>
  <c r="C759" i="4"/>
  <c r="B759" i="4"/>
  <c r="A759" i="4"/>
  <c r="C758" i="4"/>
  <c r="B758" i="4"/>
  <c r="A758" i="4"/>
  <c r="C757" i="4"/>
  <c r="B757" i="4"/>
  <c r="A757" i="4"/>
  <c r="C756" i="4"/>
  <c r="B756" i="4"/>
  <c r="A756" i="4"/>
  <c r="C755" i="4"/>
  <c r="B755" i="4"/>
  <c r="A755" i="4"/>
  <c r="C754" i="4"/>
  <c r="B754" i="4"/>
  <c r="A754" i="4"/>
  <c r="C753" i="4"/>
  <c r="B753" i="4"/>
  <c r="A753" i="4"/>
  <c r="C752" i="4"/>
  <c r="B752" i="4"/>
  <c r="A752" i="4"/>
  <c r="C751" i="4"/>
  <c r="B751" i="4"/>
  <c r="A751" i="4"/>
  <c r="C750" i="4"/>
  <c r="B750" i="4"/>
  <c r="A750" i="4"/>
  <c r="C749" i="4"/>
  <c r="B749" i="4"/>
  <c r="A749" i="4"/>
  <c r="C748" i="4"/>
  <c r="B748" i="4"/>
  <c r="A748" i="4"/>
  <c r="C747" i="4"/>
  <c r="B747" i="4"/>
  <c r="A747" i="4"/>
  <c r="C746" i="4"/>
  <c r="B746" i="4"/>
  <c r="A746" i="4"/>
  <c r="C745" i="4"/>
  <c r="B745" i="4"/>
  <c r="A745" i="4"/>
  <c r="C744" i="4"/>
  <c r="B744" i="4"/>
  <c r="A744" i="4"/>
  <c r="C743" i="4"/>
  <c r="B743" i="4"/>
  <c r="A743" i="4"/>
  <c r="C742" i="4"/>
  <c r="B742" i="4"/>
  <c r="A742" i="4"/>
  <c r="C741" i="4"/>
  <c r="B741" i="4"/>
  <c r="A741" i="4"/>
  <c r="C740" i="4"/>
  <c r="B740" i="4"/>
  <c r="A740" i="4"/>
  <c r="C739" i="4"/>
  <c r="B739" i="4"/>
  <c r="A739" i="4"/>
  <c r="C738" i="4"/>
  <c r="B738" i="4"/>
  <c r="A738" i="4"/>
  <c r="C737" i="4"/>
  <c r="B737" i="4"/>
  <c r="A737" i="4"/>
  <c r="C736" i="4"/>
  <c r="B736" i="4"/>
  <c r="A736" i="4"/>
  <c r="C735" i="4"/>
  <c r="B735" i="4"/>
  <c r="A735" i="4"/>
  <c r="C734" i="4"/>
  <c r="B734" i="4"/>
  <c r="A734" i="4"/>
  <c r="C733" i="4"/>
  <c r="B733" i="4"/>
  <c r="A733" i="4"/>
  <c r="C732" i="4"/>
  <c r="B732" i="4"/>
  <c r="A732" i="4"/>
  <c r="C731" i="4"/>
  <c r="B731" i="4"/>
  <c r="A731" i="4"/>
  <c r="C730" i="4"/>
  <c r="B730" i="4"/>
  <c r="A730" i="4"/>
  <c r="C729" i="4"/>
  <c r="B729" i="4"/>
  <c r="A729" i="4"/>
  <c r="C728" i="4"/>
  <c r="B728" i="4"/>
  <c r="A728" i="4"/>
  <c r="C727" i="4"/>
  <c r="B727" i="4"/>
  <c r="A727" i="4"/>
  <c r="C726" i="4"/>
  <c r="B726" i="4"/>
  <c r="A726" i="4"/>
  <c r="C725" i="4"/>
  <c r="B725" i="4"/>
  <c r="A725" i="4"/>
  <c r="C724" i="4"/>
  <c r="B724" i="4"/>
  <c r="A724" i="4"/>
  <c r="C723" i="4"/>
  <c r="B723" i="4"/>
  <c r="A723" i="4"/>
  <c r="C722" i="4"/>
  <c r="B722" i="4"/>
  <c r="A722" i="4"/>
  <c r="C721" i="4"/>
  <c r="B721" i="4"/>
  <c r="A721" i="4"/>
  <c r="C720" i="4"/>
  <c r="B720" i="4"/>
  <c r="A720" i="4"/>
  <c r="C719" i="4"/>
  <c r="B719" i="4"/>
  <c r="A719" i="4"/>
  <c r="C718" i="4"/>
  <c r="B718" i="4"/>
  <c r="A718" i="4"/>
  <c r="C717" i="4"/>
  <c r="B717" i="4"/>
  <c r="A717" i="4"/>
  <c r="C716" i="4"/>
  <c r="B716" i="4"/>
  <c r="A716" i="4"/>
  <c r="C715" i="4"/>
  <c r="B715" i="4"/>
  <c r="A715" i="4"/>
  <c r="C714" i="4"/>
  <c r="B714" i="4"/>
  <c r="A714" i="4"/>
  <c r="C713" i="4"/>
  <c r="B713" i="4"/>
  <c r="A713" i="4"/>
  <c r="C712" i="4"/>
  <c r="B712" i="4"/>
  <c r="A712" i="4"/>
  <c r="C711" i="4"/>
  <c r="B711" i="4"/>
  <c r="A711" i="4"/>
  <c r="C710" i="4"/>
  <c r="B710" i="4"/>
  <c r="A710" i="4"/>
  <c r="C709" i="4"/>
  <c r="B709" i="4"/>
  <c r="A709" i="4"/>
  <c r="C708" i="4"/>
  <c r="B708" i="4"/>
  <c r="A708" i="4"/>
  <c r="C707" i="4"/>
  <c r="B707" i="4"/>
  <c r="A707" i="4"/>
  <c r="C706" i="4"/>
  <c r="B706" i="4"/>
  <c r="A706" i="4"/>
  <c r="C705" i="4"/>
  <c r="B705" i="4"/>
  <c r="A705" i="4"/>
  <c r="C704" i="4"/>
  <c r="B704" i="4"/>
  <c r="A704" i="4"/>
  <c r="C703" i="4"/>
  <c r="B703" i="4"/>
  <c r="A703" i="4"/>
  <c r="C702" i="4"/>
  <c r="B702" i="4"/>
  <c r="A702" i="4"/>
  <c r="C701" i="4"/>
  <c r="B701" i="4"/>
  <c r="A701" i="4"/>
  <c r="C700" i="4"/>
  <c r="B700" i="4"/>
  <c r="A700" i="4"/>
  <c r="C699" i="4"/>
  <c r="B699" i="4"/>
  <c r="A699" i="4"/>
  <c r="C698" i="4"/>
  <c r="B698" i="4"/>
  <c r="A698" i="4"/>
  <c r="C697" i="4"/>
  <c r="B697" i="4"/>
  <c r="A697" i="4"/>
  <c r="C696" i="4"/>
  <c r="B696" i="4"/>
  <c r="A696" i="4"/>
  <c r="C695" i="4"/>
  <c r="B695" i="4"/>
  <c r="A695" i="4"/>
  <c r="C694" i="4"/>
  <c r="B694" i="4"/>
  <c r="A694" i="4"/>
  <c r="C693" i="4"/>
  <c r="B693" i="4"/>
  <c r="A693" i="4"/>
  <c r="C692" i="4"/>
  <c r="B692" i="4"/>
  <c r="A692" i="4"/>
  <c r="C691" i="4"/>
  <c r="B691" i="4"/>
  <c r="A691" i="4"/>
  <c r="C690" i="4"/>
  <c r="B690" i="4"/>
  <c r="A690" i="4"/>
  <c r="C689" i="4"/>
  <c r="B689" i="4"/>
  <c r="A689" i="4"/>
  <c r="C688" i="4"/>
  <c r="B688" i="4"/>
  <c r="A688" i="4"/>
  <c r="C687" i="4"/>
  <c r="B687" i="4"/>
  <c r="A687" i="4"/>
  <c r="C686" i="4"/>
  <c r="B686" i="4"/>
  <c r="A686" i="4"/>
  <c r="C685" i="4"/>
  <c r="B685" i="4"/>
  <c r="A685" i="4"/>
  <c r="C684" i="4"/>
  <c r="B684" i="4"/>
  <c r="A684" i="4"/>
  <c r="C683" i="4"/>
  <c r="B683" i="4"/>
  <c r="A683" i="4"/>
  <c r="C682" i="4"/>
  <c r="B682" i="4"/>
  <c r="A682" i="4"/>
  <c r="C681" i="4"/>
  <c r="B681" i="4"/>
  <c r="A681" i="4"/>
  <c r="C680" i="4"/>
  <c r="B680" i="4"/>
  <c r="A680" i="4"/>
  <c r="C679" i="4"/>
  <c r="B679" i="4"/>
  <c r="A679" i="4"/>
  <c r="C678" i="4"/>
  <c r="B678" i="4"/>
  <c r="A678" i="4"/>
  <c r="C677" i="4"/>
  <c r="B677" i="4"/>
  <c r="A677" i="4"/>
  <c r="C676" i="4"/>
  <c r="B676" i="4"/>
  <c r="A676" i="4"/>
  <c r="C675" i="4"/>
  <c r="B675" i="4"/>
  <c r="A675" i="4"/>
  <c r="C674" i="4"/>
  <c r="B674" i="4"/>
  <c r="A674" i="4"/>
  <c r="C673" i="4"/>
  <c r="B673" i="4"/>
  <c r="A673" i="4"/>
  <c r="C672" i="4"/>
  <c r="B672" i="4"/>
  <c r="A672" i="4"/>
  <c r="C671" i="4"/>
  <c r="B671" i="4"/>
  <c r="A671" i="4"/>
  <c r="C670" i="4"/>
  <c r="B670" i="4"/>
  <c r="A670" i="4"/>
  <c r="C669" i="4"/>
  <c r="B669" i="4"/>
  <c r="A669" i="4"/>
  <c r="C668" i="4"/>
  <c r="B668" i="4"/>
  <c r="A668" i="4"/>
  <c r="C667" i="4"/>
  <c r="B667" i="4"/>
  <c r="A667" i="4"/>
  <c r="C666" i="4"/>
  <c r="B666" i="4"/>
  <c r="A666" i="4"/>
  <c r="C665" i="4"/>
  <c r="B665" i="4"/>
  <c r="A665" i="4"/>
  <c r="C664" i="4"/>
  <c r="B664" i="4"/>
  <c r="A664" i="4"/>
  <c r="C663" i="4"/>
  <c r="B663" i="4"/>
  <c r="A663" i="4"/>
  <c r="C662" i="4"/>
  <c r="B662" i="4"/>
  <c r="A662" i="4"/>
  <c r="C661" i="4"/>
  <c r="B661" i="4"/>
  <c r="A661" i="4"/>
  <c r="C660" i="4"/>
  <c r="B660" i="4"/>
  <c r="A660" i="4"/>
  <c r="C659" i="4"/>
  <c r="B659" i="4"/>
  <c r="A659" i="4"/>
  <c r="C658" i="4"/>
  <c r="B658" i="4"/>
  <c r="A658" i="4"/>
  <c r="C657" i="4"/>
  <c r="B657" i="4"/>
  <c r="A657" i="4"/>
  <c r="C656" i="4"/>
  <c r="B656" i="4"/>
  <c r="A656" i="4"/>
  <c r="C655" i="4"/>
  <c r="B655" i="4"/>
  <c r="A655" i="4"/>
  <c r="C654" i="4"/>
  <c r="B654" i="4"/>
  <c r="A654" i="4"/>
  <c r="C653" i="4"/>
  <c r="B653" i="4"/>
  <c r="A653" i="4"/>
  <c r="C652" i="4"/>
  <c r="B652" i="4"/>
  <c r="A652" i="4"/>
  <c r="C651" i="4"/>
  <c r="B651" i="4"/>
  <c r="A651" i="4"/>
  <c r="C650" i="4"/>
  <c r="B650" i="4"/>
  <c r="A650" i="4"/>
  <c r="C649" i="4"/>
  <c r="B649" i="4"/>
  <c r="A649" i="4"/>
  <c r="C648" i="4"/>
  <c r="B648" i="4"/>
  <c r="A648" i="4"/>
  <c r="C647" i="4"/>
  <c r="B647" i="4"/>
  <c r="A647" i="4"/>
  <c r="C646" i="4"/>
  <c r="B646" i="4"/>
  <c r="A646" i="4"/>
  <c r="C645" i="4"/>
  <c r="B645" i="4"/>
  <c r="A645" i="4"/>
  <c r="C644" i="4"/>
  <c r="B644" i="4"/>
  <c r="A644" i="4"/>
  <c r="C643" i="4"/>
  <c r="B643" i="4"/>
  <c r="A643" i="4"/>
  <c r="C642" i="4"/>
  <c r="B642" i="4"/>
  <c r="A642" i="4"/>
  <c r="C641" i="4"/>
  <c r="B641" i="4"/>
  <c r="A641" i="4"/>
  <c r="C640" i="4"/>
  <c r="B640" i="4"/>
  <c r="A640" i="4"/>
  <c r="C639" i="4"/>
  <c r="B639" i="4"/>
  <c r="A639" i="4"/>
  <c r="C638" i="4"/>
  <c r="B638" i="4"/>
  <c r="A638" i="4"/>
  <c r="C637" i="4"/>
  <c r="B637" i="4"/>
  <c r="A637" i="4"/>
  <c r="C636" i="4"/>
  <c r="B636" i="4"/>
  <c r="A636" i="4"/>
  <c r="C635" i="4"/>
  <c r="B635" i="4"/>
  <c r="A635" i="4"/>
  <c r="C634" i="4"/>
  <c r="B634" i="4"/>
  <c r="A634" i="4"/>
  <c r="C633" i="4"/>
  <c r="B633" i="4"/>
  <c r="A633" i="4"/>
  <c r="C632" i="4"/>
  <c r="B632" i="4"/>
  <c r="A632" i="4"/>
  <c r="C631" i="4"/>
  <c r="B631" i="4"/>
  <c r="A631" i="4"/>
  <c r="C630" i="4"/>
  <c r="B630" i="4"/>
  <c r="A630" i="4"/>
  <c r="C629" i="4"/>
  <c r="B629" i="4"/>
  <c r="A629" i="4"/>
  <c r="C628" i="4"/>
  <c r="B628" i="4"/>
  <c r="A628" i="4"/>
  <c r="C627" i="4"/>
  <c r="B627" i="4"/>
  <c r="A627" i="4"/>
  <c r="C626" i="4"/>
  <c r="B626" i="4"/>
  <c r="A626" i="4"/>
  <c r="C625" i="4"/>
  <c r="B625" i="4"/>
  <c r="A625" i="4"/>
  <c r="C624" i="4"/>
  <c r="B624" i="4"/>
  <c r="A624" i="4"/>
  <c r="C623" i="4"/>
  <c r="B623" i="4"/>
  <c r="A623" i="4"/>
  <c r="C622" i="4"/>
  <c r="B622" i="4"/>
  <c r="A622" i="4"/>
  <c r="C621" i="4"/>
  <c r="B621" i="4"/>
  <c r="A621" i="4"/>
  <c r="C620" i="4"/>
  <c r="B620" i="4"/>
  <c r="A620" i="4"/>
  <c r="C619" i="4"/>
  <c r="B619" i="4"/>
  <c r="A619" i="4"/>
  <c r="C618" i="4"/>
  <c r="B618" i="4"/>
  <c r="A618" i="4"/>
  <c r="C617" i="4"/>
  <c r="B617" i="4"/>
  <c r="A617" i="4"/>
  <c r="C616" i="4"/>
  <c r="B616" i="4"/>
  <c r="A616" i="4"/>
  <c r="C615" i="4"/>
  <c r="B615" i="4"/>
  <c r="A615" i="4"/>
  <c r="C614" i="4"/>
  <c r="B614" i="4"/>
  <c r="A614" i="4"/>
  <c r="C613" i="4"/>
  <c r="B613" i="4"/>
  <c r="A613" i="4"/>
  <c r="C612" i="4"/>
  <c r="B612" i="4"/>
  <c r="A612" i="4"/>
  <c r="C611" i="4"/>
  <c r="B611" i="4"/>
  <c r="A611" i="4"/>
  <c r="C610" i="4"/>
  <c r="B610" i="4"/>
  <c r="A610" i="4"/>
  <c r="C609" i="4"/>
  <c r="B609" i="4"/>
  <c r="A609" i="4"/>
  <c r="C608" i="4"/>
  <c r="B608" i="4"/>
  <c r="A608" i="4"/>
  <c r="C607" i="4"/>
  <c r="B607" i="4"/>
  <c r="A607" i="4"/>
  <c r="C606" i="4"/>
  <c r="B606" i="4"/>
  <c r="A606" i="4"/>
  <c r="C605" i="4"/>
  <c r="B605" i="4"/>
  <c r="A605" i="4"/>
  <c r="C604" i="4"/>
  <c r="B604" i="4"/>
  <c r="A604" i="4"/>
  <c r="C603" i="4"/>
  <c r="B603" i="4"/>
  <c r="A603" i="4"/>
  <c r="C602" i="4"/>
  <c r="B602" i="4"/>
  <c r="A602" i="4"/>
  <c r="C601" i="4"/>
  <c r="B601" i="4"/>
  <c r="A601" i="4"/>
  <c r="C600" i="4"/>
  <c r="B600" i="4"/>
  <c r="A600" i="4"/>
  <c r="C599" i="4"/>
  <c r="B599" i="4"/>
  <c r="A599" i="4"/>
  <c r="C598" i="4"/>
  <c r="B598" i="4"/>
  <c r="A598" i="4"/>
  <c r="C597" i="4"/>
  <c r="B597" i="4"/>
  <c r="A597" i="4"/>
  <c r="C596" i="4"/>
  <c r="B596" i="4"/>
  <c r="A596" i="4"/>
  <c r="C595" i="4"/>
  <c r="B595" i="4"/>
  <c r="A595" i="4"/>
  <c r="C594" i="4"/>
  <c r="B594" i="4"/>
  <c r="A594" i="4"/>
  <c r="C593" i="4"/>
  <c r="B593" i="4"/>
  <c r="A593" i="4"/>
  <c r="C592" i="4"/>
  <c r="B592" i="4"/>
  <c r="A592" i="4"/>
  <c r="C591" i="4"/>
  <c r="B591" i="4"/>
  <c r="A591" i="4"/>
  <c r="C590" i="4"/>
  <c r="B590" i="4"/>
  <c r="A590" i="4"/>
  <c r="C589" i="4"/>
  <c r="B589" i="4"/>
  <c r="A589" i="4"/>
  <c r="C588" i="4"/>
  <c r="B588" i="4"/>
  <c r="A588" i="4"/>
  <c r="C587" i="4"/>
  <c r="B587" i="4"/>
  <c r="A587" i="4"/>
  <c r="C586" i="4"/>
  <c r="B586" i="4"/>
  <c r="A586" i="4"/>
  <c r="C585" i="4"/>
  <c r="B585" i="4"/>
  <c r="A585" i="4"/>
  <c r="C584" i="4"/>
  <c r="B584" i="4"/>
  <c r="A584" i="4"/>
  <c r="C583" i="4"/>
  <c r="B583" i="4"/>
  <c r="A583" i="4"/>
  <c r="C582" i="4"/>
  <c r="B582" i="4"/>
  <c r="A582" i="4"/>
  <c r="C581" i="4"/>
  <c r="B581" i="4"/>
  <c r="A581" i="4"/>
  <c r="C580" i="4"/>
  <c r="B580" i="4"/>
  <c r="A580" i="4"/>
  <c r="C579" i="4"/>
  <c r="B579" i="4"/>
  <c r="A579" i="4"/>
  <c r="C578" i="4"/>
  <c r="B578" i="4"/>
  <c r="A578" i="4"/>
  <c r="C577" i="4"/>
  <c r="B577" i="4"/>
  <c r="A577" i="4"/>
  <c r="C576" i="4"/>
  <c r="B576" i="4"/>
  <c r="A576" i="4"/>
  <c r="C575" i="4"/>
  <c r="B575" i="4"/>
  <c r="A575" i="4"/>
  <c r="C574" i="4"/>
  <c r="B574" i="4"/>
  <c r="A574" i="4"/>
  <c r="C573" i="4"/>
  <c r="B573" i="4"/>
  <c r="A573" i="4"/>
  <c r="C572" i="4"/>
  <c r="B572" i="4"/>
  <c r="A572" i="4"/>
  <c r="C571" i="4"/>
  <c r="B571" i="4"/>
  <c r="A571" i="4"/>
  <c r="C570" i="4"/>
  <c r="B570" i="4"/>
  <c r="A570" i="4"/>
  <c r="C569" i="4"/>
  <c r="B569" i="4"/>
  <c r="A569" i="4"/>
  <c r="C568" i="4"/>
  <c r="B568" i="4"/>
  <c r="A568" i="4"/>
  <c r="C567" i="4"/>
  <c r="B567" i="4"/>
  <c r="A567" i="4"/>
  <c r="C566" i="4"/>
  <c r="B566" i="4"/>
  <c r="A566" i="4"/>
  <c r="C565" i="4"/>
  <c r="B565" i="4"/>
  <c r="A565" i="4"/>
  <c r="C564" i="4"/>
  <c r="B564" i="4"/>
  <c r="A564" i="4"/>
  <c r="C563" i="4"/>
  <c r="B563" i="4"/>
  <c r="A563" i="4"/>
  <c r="C562" i="4"/>
  <c r="B562" i="4"/>
  <c r="A562" i="4"/>
  <c r="C561" i="4"/>
  <c r="B561" i="4"/>
  <c r="A561" i="4"/>
  <c r="C560" i="4"/>
  <c r="B560" i="4"/>
  <c r="A560" i="4"/>
  <c r="C559" i="4"/>
  <c r="B559" i="4"/>
  <c r="A559" i="4"/>
  <c r="C558" i="4"/>
  <c r="B558" i="4"/>
  <c r="A558" i="4"/>
  <c r="C557" i="4"/>
  <c r="B557" i="4"/>
  <c r="A557" i="4"/>
  <c r="C556" i="4"/>
  <c r="B556" i="4"/>
  <c r="A556" i="4"/>
  <c r="C555" i="4"/>
  <c r="B555" i="4"/>
  <c r="A555" i="4"/>
  <c r="C554" i="4"/>
  <c r="B554" i="4"/>
  <c r="A554" i="4"/>
  <c r="C553" i="4"/>
  <c r="B553" i="4"/>
  <c r="A553" i="4"/>
  <c r="C552" i="4"/>
  <c r="B552" i="4"/>
  <c r="A552" i="4"/>
  <c r="C551" i="4"/>
  <c r="B551" i="4"/>
  <c r="A551" i="4"/>
  <c r="C550" i="4"/>
  <c r="B550" i="4"/>
  <c r="A550" i="4"/>
  <c r="C549" i="4"/>
  <c r="B549" i="4"/>
  <c r="A549" i="4"/>
  <c r="C548" i="4"/>
  <c r="B548" i="4"/>
  <c r="A548" i="4"/>
  <c r="C547" i="4"/>
  <c r="B547" i="4"/>
  <c r="A547" i="4"/>
  <c r="C546" i="4"/>
  <c r="B546" i="4"/>
  <c r="A546" i="4"/>
  <c r="C545" i="4"/>
  <c r="B545" i="4"/>
  <c r="A545" i="4"/>
  <c r="C544" i="4"/>
  <c r="B544" i="4"/>
  <c r="A544" i="4"/>
  <c r="C543" i="4"/>
  <c r="B543" i="4"/>
  <c r="A543" i="4"/>
  <c r="C542" i="4"/>
  <c r="B542" i="4"/>
  <c r="A542" i="4"/>
  <c r="C541" i="4"/>
  <c r="B541" i="4"/>
  <c r="A541" i="4"/>
  <c r="C540" i="4"/>
  <c r="B540" i="4"/>
  <c r="A540" i="4"/>
  <c r="C539" i="4"/>
  <c r="B539" i="4"/>
  <c r="A539" i="4"/>
  <c r="C538" i="4"/>
  <c r="B538" i="4"/>
  <c r="A538" i="4"/>
  <c r="C537" i="4"/>
  <c r="B537" i="4"/>
  <c r="A537" i="4"/>
  <c r="C536" i="4"/>
  <c r="B536" i="4"/>
  <c r="A536" i="4"/>
  <c r="C535" i="4"/>
  <c r="B535" i="4"/>
  <c r="A535" i="4"/>
  <c r="C534" i="4"/>
  <c r="B534" i="4"/>
  <c r="A534" i="4"/>
  <c r="C533" i="4"/>
  <c r="B533" i="4"/>
  <c r="A533" i="4"/>
  <c r="C532" i="4"/>
  <c r="B532" i="4"/>
  <c r="A532" i="4"/>
  <c r="C531" i="4"/>
  <c r="B531" i="4"/>
  <c r="A531" i="4"/>
  <c r="C530" i="4"/>
  <c r="B530" i="4"/>
  <c r="A530" i="4"/>
  <c r="C529" i="4"/>
  <c r="B529" i="4"/>
  <c r="A529" i="4"/>
  <c r="C528" i="4"/>
  <c r="B528" i="4"/>
  <c r="A528" i="4"/>
  <c r="C527" i="4"/>
  <c r="B527" i="4"/>
  <c r="A527" i="4"/>
  <c r="C526" i="4"/>
  <c r="B526" i="4"/>
  <c r="A526" i="4"/>
  <c r="C525" i="4"/>
  <c r="B525" i="4"/>
  <c r="A525" i="4"/>
  <c r="C524" i="4"/>
  <c r="B524" i="4"/>
  <c r="A524" i="4"/>
  <c r="C523" i="4"/>
  <c r="B523" i="4"/>
  <c r="A523" i="4"/>
  <c r="C522" i="4"/>
  <c r="B522" i="4"/>
  <c r="A522" i="4"/>
  <c r="C521" i="4"/>
  <c r="B521" i="4"/>
  <c r="A521" i="4"/>
  <c r="C520" i="4"/>
  <c r="B520" i="4"/>
  <c r="A520" i="4"/>
  <c r="C519" i="4"/>
  <c r="B519" i="4"/>
  <c r="A519" i="4"/>
  <c r="C518" i="4"/>
  <c r="B518" i="4"/>
  <c r="A518" i="4"/>
  <c r="C517" i="4"/>
  <c r="B517" i="4"/>
  <c r="A517" i="4"/>
  <c r="C516" i="4"/>
  <c r="B516" i="4"/>
  <c r="A516" i="4"/>
  <c r="C515" i="4"/>
  <c r="B515" i="4"/>
  <c r="A515" i="4"/>
  <c r="C514" i="4"/>
  <c r="B514" i="4"/>
  <c r="A514" i="4"/>
  <c r="C513" i="4"/>
  <c r="B513" i="4"/>
  <c r="A513" i="4"/>
  <c r="C512" i="4"/>
  <c r="B512" i="4"/>
  <c r="A512" i="4"/>
  <c r="C511" i="4"/>
  <c r="B511" i="4"/>
  <c r="A511" i="4"/>
  <c r="C510" i="4"/>
  <c r="B510" i="4"/>
  <c r="A510" i="4"/>
  <c r="C509" i="4"/>
  <c r="B509" i="4"/>
  <c r="A509" i="4"/>
  <c r="C508" i="4"/>
  <c r="B508" i="4"/>
  <c r="A508" i="4"/>
  <c r="C507" i="4"/>
  <c r="B507" i="4"/>
  <c r="A507" i="4"/>
  <c r="C506" i="4"/>
  <c r="B506" i="4"/>
  <c r="A506" i="4"/>
  <c r="C505" i="4"/>
  <c r="B505" i="4"/>
  <c r="A505" i="4"/>
  <c r="C504" i="4"/>
  <c r="B504" i="4"/>
  <c r="A504" i="4"/>
  <c r="C503" i="4"/>
  <c r="B503" i="4"/>
  <c r="A503" i="4"/>
  <c r="C502" i="4"/>
  <c r="B502" i="4"/>
  <c r="A502" i="4"/>
  <c r="C501" i="4"/>
  <c r="B501" i="4"/>
  <c r="A501" i="4"/>
  <c r="C500" i="4"/>
  <c r="B500" i="4"/>
  <c r="A500" i="4"/>
  <c r="C499" i="4"/>
  <c r="B499" i="4"/>
  <c r="A499" i="4"/>
  <c r="C498" i="4"/>
  <c r="B498" i="4"/>
  <c r="A498" i="4"/>
  <c r="C497" i="4"/>
  <c r="B497" i="4"/>
  <c r="A497" i="4"/>
  <c r="C496" i="4"/>
  <c r="B496" i="4"/>
  <c r="A496" i="4"/>
  <c r="C495" i="4"/>
  <c r="B495" i="4"/>
  <c r="A495" i="4"/>
  <c r="C494" i="4"/>
  <c r="B494" i="4"/>
  <c r="A494" i="4"/>
  <c r="C493" i="4"/>
  <c r="B493" i="4"/>
  <c r="A493" i="4"/>
  <c r="C492" i="4"/>
  <c r="B492" i="4"/>
  <c r="A492" i="4"/>
  <c r="C491" i="4"/>
  <c r="B491" i="4"/>
  <c r="A491" i="4"/>
  <c r="C490" i="4"/>
  <c r="B490" i="4"/>
  <c r="A490" i="4"/>
  <c r="C489" i="4"/>
  <c r="B489" i="4"/>
  <c r="A489" i="4"/>
  <c r="C488" i="4"/>
  <c r="B488" i="4"/>
  <c r="A488" i="4"/>
  <c r="C487" i="4"/>
  <c r="B487" i="4"/>
  <c r="A487" i="4"/>
  <c r="C486" i="4"/>
  <c r="B486" i="4"/>
  <c r="A486" i="4"/>
  <c r="C485" i="4"/>
  <c r="B485" i="4"/>
  <c r="A485" i="4"/>
  <c r="C484" i="4"/>
  <c r="B484" i="4"/>
  <c r="A484" i="4"/>
  <c r="C483" i="4"/>
  <c r="B483" i="4"/>
  <c r="A483" i="4"/>
  <c r="C482" i="4"/>
  <c r="B482" i="4"/>
  <c r="A482" i="4"/>
  <c r="C481" i="4"/>
  <c r="B481" i="4"/>
  <c r="A481" i="4"/>
  <c r="C480" i="4"/>
  <c r="B480" i="4"/>
  <c r="A480" i="4"/>
  <c r="C479" i="4"/>
  <c r="B479" i="4"/>
  <c r="A479" i="4"/>
  <c r="C478" i="4"/>
  <c r="B478" i="4"/>
  <c r="A478" i="4"/>
  <c r="C477" i="4"/>
  <c r="B477" i="4"/>
  <c r="A477" i="4"/>
  <c r="C476" i="4"/>
  <c r="B476" i="4"/>
  <c r="A476" i="4"/>
  <c r="C475" i="4"/>
  <c r="B475" i="4"/>
  <c r="A475" i="4"/>
  <c r="C474" i="4"/>
  <c r="B474" i="4"/>
  <c r="A474" i="4"/>
  <c r="C473" i="4"/>
  <c r="B473" i="4"/>
  <c r="A473" i="4"/>
  <c r="C472" i="4"/>
  <c r="B472" i="4"/>
  <c r="A472" i="4"/>
  <c r="C471" i="4"/>
  <c r="B471" i="4"/>
  <c r="A471" i="4"/>
  <c r="C470" i="4"/>
  <c r="B470" i="4"/>
  <c r="A470" i="4"/>
  <c r="C469" i="4"/>
  <c r="B469" i="4"/>
  <c r="A469" i="4"/>
  <c r="C468" i="4"/>
  <c r="B468" i="4"/>
  <c r="A468" i="4"/>
  <c r="C467" i="4"/>
  <c r="B467" i="4"/>
  <c r="A467" i="4"/>
  <c r="C466" i="4"/>
  <c r="B466" i="4"/>
  <c r="A466" i="4"/>
  <c r="C465" i="4"/>
  <c r="B465" i="4"/>
  <c r="A465" i="4"/>
  <c r="C464" i="4"/>
  <c r="B464" i="4"/>
  <c r="A464" i="4"/>
  <c r="C463" i="4"/>
  <c r="B463" i="4"/>
  <c r="A463" i="4"/>
  <c r="C462" i="4"/>
  <c r="B462" i="4"/>
  <c r="A462" i="4"/>
  <c r="C461" i="4"/>
  <c r="B461" i="4"/>
  <c r="A461" i="4"/>
  <c r="C460" i="4"/>
  <c r="B460" i="4"/>
  <c r="A460" i="4"/>
  <c r="C459" i="4"/>
  <c r="B459" i="4"/>
  <c r="A459" i="4"/>
  <c r="C458" i="4"/>
  <c r="B458" i="4"/>
  <c r="A458" i="4"/>
  <c r="C457" i="4"/>
  <c r="B457" i="4"/>
  <c r="A457" i="4"/>
  <c r="C456" i="4"/>
  <c r="B456" i="4"/>
  <c r="A456" i="4"/>
  <c r="C455" i="4"/>
  <c r="B455" i="4"/>
  <c r="A455" i="4"/>
  <c r="C454" i="4"/>
  <c r="B454" i="4"/>
  <c r="A454" i="4"/>
  <c r="C453" i="4"/>
  <c r="B453" i="4"/>
  <c r="A453" i="4"/>
  <c r="C452" i="4"/>
  <c r="B452" i="4"/>
  <c r="A452" i="4"/>
  <c r="C451" i="4"/>
  <c r="B451" i="4"/>
  <c r="A451" i="4"/>
  <c r="C450" i="4"/>
  <c r="B450" i="4"/>
  <c r="A450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C445" i="4"/>
  <c r="B445" i="4"/>
  <c r="A445" i="4"/>
  <c r="C444" i="4"/>
  <c r="B444" i="4"/>
  <c r="A444" i="4"/>
  <c r="C443" i="4"/>
  <c r="B443" i="4"/>
  <c r="A443" i="4"/>
  <c r="C442" i="4"/>
  <c r="B442" i="4"/>
  <c r="A442" i="4"/>
  <c r="C441" i="4"/>
  <c r="B441" i="4"/>
  <c r="A441" i="4"/>
  <c r="C440" i="4"/>
  <c r="B440" i="4"/>
  <c r="A440" i="4"/>
  <c r="C439" i="4"/>
  <c r="B439" i="4"/>
  <c r="A439" i="4"/>
  <c r="C438" i="4"/>
  <c r="B438" i="4"/>
  <c r="A438" i="4"/>
  <c r="C437" i="4"/>
  <c r="B437" i="4"/>
  <c r="A437" i="4"/>
  <c r="C436" i="4"/>
  <c r="B436" i="4"/>
  <c r="A436" i="4"/>
  <c r="C435" i="4"/>
  <c r="B435" i="4"/>
  <c r="A435" i="4"/>
  <c r="C434" i="4"/>
  <c r="B434" i="4"/>
  <c r="A434" i="4"/>
  <c r="C433" i="4"/>
  <c r="B433" i="4"/>
  <c r="A433" i="4"/>
  <c r="C432" i="4"/>
  <c r="B432" i="4"/>
  <c r="A432" i="4"/>
  <c r="C431" i="4"/>
  <c r="B431" i="4"/>
  <c r="A431" i="4"/>
  <c r="C430" i="4"/>
  <c r="B430" i="4"/>
  <c r="A430" i="4"/>
  <c r="C429" i="4"/>
  <c r="B429" i="4"/>
  <c r="A429" i="4"/>
  <c r="C428" i="4"/>
  <c r="B428" i="4"/>
  <c r="A428" i="4"/>
  <c r="C427" i="4"/>
  <c r="B427" i="4"/>
  <c r="A427" i="4"/>
  <c r="C426" i="4"/>
  <c r="B426" i="4"/>
  <c r="A426" i="4"/>
  <c r="C425" i="4"/>
  <c r="B425" i="4"/>
  <c r="A425" i="4"/>
  <c r="C424" i="4"/>
  <c r="B424" i="4"/>
  <c r="A424" i="4"/>
  <c r="C423" i="4"/>
  <c r="B423" i="4"/>
  <c r="A423" i="4"/>
  <c r="C422" i="4"/>
  <c r="B422" i="4"/>
  <c r="A422" i="4"/>
  <c r="C421" i="4"/>
  <c r="B421" i="4"/>
  <c r="A421" i="4"/>
  <c r="C420" i="4"/>
  <c r="B420" i="4"/>
  <c r="A420" i="4"/>
  <c r="C419" i="4"/>
  <c r="B419" i="4"/>
  <c r="A419" i="4"/>
  <c r="C418" i="4"/>
  <c r="B418" i="4"/>
  <c r="A418" i="4"/>
  <c r="C417" i="4"/>
  <c r="B417" i="4"/>
  <c r="A417" i="4"/>
  <c r="C416" i="4"/>
  <c r="B416" i="4"/>
  <c r="A416" i="4"/>
  <c r="C415" i="4"/>
  <c r="B415" i="4"/>
  <c r="A415" i="4"/>
  <c r="C414" i="4"/>
  <c r="B414" i="4"/>
  <c r="A414" i="4"/>
  <c r="C413" i="4"/>
  <c r="B413" i="4"/>
  <c r="A413" i="4"/>
  <c r="C412" i="4"/>
  <c r="B412" i="4"/>
  <c r="A412" i="4"/>
  <c r="C411" i="4"/>
  <c r="B411" i="4"/>
  <c r="A411" i="4"/>
  <c r="C410" i="4"/>
  <c r="B410" i="4"/>
  <c r="A410" i="4"/>
  <c r="C409" i="4"/>
  <c r="B409" i="4"/>
  <c r="A409" i="4"/>
  <c r="C408" i="4"/>
  <c r="B408" i="4"/>
  <c r="A408" i="4"/>
  <c r="C407" i="4"/>
  <c r="B407" i="4"/>
  <c r="A407" i="4"/>
  <c r="C406" i="4"/>
  <c r="B406" i="4"/>
  <c r="A406" i="4"/>
  <c r="C405" i="4"/>
  <c r="B405" i="4"/>
  <c r="A405" i="4"/>
  <c r="C404" i="4"/>
  <c r="B404" i="4"/>
  <c r="A404" i="4"/>
  <c r="C403" i="4"/>
  <c r="B403" i="4"/>
  <c r="A403" i="4"/>
  <c r="C402" i="4"/>
  <c r="B402" i="4"/>
  <c r="A402" i="4"/>
  <c r="C401" i="4"/>
  <c r="B401" i="4"/>
  <c r="A401" i="4"/>
  <c r="C400" i="4"/>
  <c r="B400" i="4"/>
  <c r="A400" i="4"/>
  <c r="C399" i="4"/>
  <c r="B399" i="4"/>
  <c r="A399" i="4"/>
  <c r="C398" i="4"/>
  <c r="B398" i="4"/>
  <c r="A398" i="4"/>
  <c r="C397" i="4"/>
  <c r="B397" i="4"/>
  <c r="A397" i="4"/>
  <c r="C396" i="4"/>
  <c r="B396" i="4"/>
  <c r="A396" i="4"/>
  <c r="C395" i="4"/>
  <c r="B395" i="4"/>
  <c r="A395" i="4"/>
  <c r="C394" i="4"/>
  <c r="B394" i="4"/>
  <c r="A394" i="4"/>
  <c r="C393" i="4"/>
  <c r="B393" i="4"/>
  <c r="A393" i="4"/>
  <c r="C392" i="4"/>
  <c r="B392" i="4"/>
  <c r="A392" i="4"/>
  <c r="C391" i="4"/>
  <c r="B391" i="4"/>
  <c r="A391" i="4"/>
  <c r="C390" i="4"/>
  <c r="B390" i="4"/>
  <c r="A390" i="4"/>
  <c r="C389" i="4"/>
  <c r="B389" i="4"/>
  <c r="A389" i="4"/>
  <c r="C388" i="4"/>
  <c r="B388" i="4"/>
  <c r="A388" i="4"/>
  <c r="C387" i="4"/>
  <c r="B387" i="4"/>
  <c r="A387" i="4"/>
  <c r="C386" i="4"/>
  <c r="B386" i="4"/>
  <c r="A386" i="4"/>
  <c r="C385" i="4"/>
  <c r="B385" i="4"/>
  <c r="A385" i="4"/>
  <c r="C384" i="4"/>
  <c r="B384" i="4"/>
  <c r="A384" i="4"/>
  <c r="C383" i="4"/>
  <c r="B383" i="4"/>
  <c r="A383" i="4"/>
  <c r="C382" i="4"/>
  <c r="B382" i="4"/>
  <c r="A382" i="4"/>
  <c r="C381" i="4"/>
  <c r="B381" i="4"/>
  <c r="A381" i="4"/>
  <c r="C380" i="4"/>
  <c r="B380" i="4"/>
  <c r="A380" i="4"/>
  <c r="C379" i="4"/>
  <c r="B379" i="4"/>
  <c r="A379" i="4"/>
  <c r="C378" i="4"/>
  <c r="B378" i="4"/>
  <c r="A378" i="4"/>
  <c r="C377" i="4"/>
  <c r="B377" i="4"/>
  <c r="A377" i="4"/>
  <c r="C376" i="4"/>
  <c r="B376" i="4"/>
  <c r="A376" i="4"/>
  <c r="C375" i="4"/>
  <c r="B375" i="4"/>
  <c r="A375" i="4"/>
  <c r="C374" i="4"/>
  <c r="B374" i="4"/>
  <c r="A374" i="4"/>
  <c r="C373" i="4"/>
  <c r="B373" i="4"/>
  <c r="A373" i="4"/>
  <c r="C372" i="4"/>
  <c r="B372" i="4"/>
  <c r="A372" i="4"/>
  <c r="C371" i="4"/>
  <c r="B371" i="4"/>
  <c r="A371" i="4"/>
  <c r="C370" i="4"/>
  <c r="B370" i="4"/>
  <c r="A370" i="4"/>
  <c r="C369" i="4"/>
  <c r="B369" i="4"/>
  <c r="A369" i="4"/>
  <c r="C368" i="4"/>
  <c r="B368" i="4"/>
  <c r="A368" i="4"/>
  <c r="C367" i="4"/>
  <c r="B367" i="4"/>
  <c r="A367" i="4"/>
  <c r="C366" i="4"/>
  <c r="B366" i="4"/>
  <c r="A366" i="4"/>
  <c r="C365" i="4"/>
  <c r="B365" i="4"/>
  <c r="A365" i="4"/>
  <c r="C364" i="4"/>
  <c r="B364" i="4"/>
  <c r="A364" i="4"/>
  <c r="C363" i="4"/>
  <c r="B363" i="4"/>
  <c r="A363" i="4"/>
  <c r="C362" i="4"/>
  <c r="B362" i="4"/>
  <c r="A362" i="4"/>
  <c r="C361" i="4"/>
  <c r="B361" i="4"/>
  <c r="A361" i="4"/>
  <c r="C360" i="4"/>
  <c r="B360" i="4"/>
  <c r="A360" i="4"/>
  <c r="C359" i="4"/>
  <c r="B359" i="4"/>
  <c r="A359" i="4"/>
  <c r="C358" i="4"/>
  <c r="B358" i="4"/>
  <c r="A358" i="4"/>
  <c r="C357" i="4"/>
  <c r="B357" i="4"/>
  <c r="A357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C20" i="3" s="1"/>
  <c r="B2" i="4"/>
  <c r="A2" i="4"/>
  <c r="C23" i="3"/>
  <c r="E21" i="3"/>
  <c r="B20" i="3"/>
  <c r="E18" i="3"/>
  <c r="D18" i="3"/>
  <c r="A17" i="3"/>
  <c r="D15" i="3"/>
  <c r="C15" i="3"/>
  <c r="E13" i="3"/>
  <c r="C12" i="3"/>
  <c r="B12" i="3"/>
  <c r="D10" i="3"/>
  <c r="B9" i="3"/>
  <c r="A9" i="3"/>
  <c r="C7" i="3"/>
  <c r="A6" i="3"/>
  <c r="E5" i="3"/>
  <c r="D4" i="3"/>
  <c r="D4" i="2"/>
  <c r="C23" i="1"/>
  <c r="E22" i="1"/>
  <c r="E21" i="1"/>
  <c r="D21" i="1"/>
  <c r="D20" i="1"/>
  <c r="C20" i="1"/>
  <c r="C19" i="1"/>
  <c r="E18" i="1"/>
  <c r="E17" i="1"/>
  <c r="D17" i="1"/>
  <c r="D16" i="1"/>
  <c r="C16" i="1"/>
  <c r="C15" i="1"/>
  <c r="E14" i="1"/>
  <c r="E13" i="1"/>
  <c r="D13" i="1"/>
  <c r="D12" i="1"/>
  <c r="C12" i="1"/>
  <c r="C11" i="1"/>
  <c r="E10" i="1"/>
  <c r="E9" i="1"/>
  <c r="D9" i="1"/>
  <c r="D8" i="1"/>
  <c r="C8" i="1"/>
  <c r="C7" i="1"/>
  <c r="E6" i="1"/>
  <c r="E5" i="1"/>
  <c r="D5" i="1"/>
  <c r="D4" i="1"/>
  <c r="C4" i="1"/>
  <c r="C7" i="2" l="1"/>
  <c r="E9" i="2"/>
  <c r="A22" i="2"/>
  <c r="D12" i="2"/>
  <c r="C8" i="2"/>
  <c r="E5" i="2"/>
  <c r="D8" i="2"/>
  <c r="C11" i="2"/>
  <c r="E13" i="2"/>
  <c r="D5" i="2"/>
  <c r="E10" i="2"/>
  <c r="D13" i="2"/>
  <c r="C4" i="2"/>
  <c r="E6" i="2"/>
  <c r="D9" i="2"/>
  <c r="C12" i="2"/>
  <c r="E14" i="2"/>
  <c r="A18" i="2"/>
  <c r="A5" i="3"/>
  <c r="D7" i="3"/>
  <c r="E10" i="3"/>
  <c r="A14" i="3"/>
  <c r="B17" i="3"/>
  <c r="B23" i="3"/>
  <c r="C22" i="3"/>
  <c r="D21" i="3"/>
  <c r="E20" i="3"/>
  <c r="A20" i="3"/>
  <c r="B19" i="3"/>
  <c r="C18" i="3"/>
  <c r="D17" i="3"/>
  <c r="E16" i="3"/>
  <c r="A16" i="3"/>
  <c r="B15" i="3"/>
  <c r="C14" i="3"/>
  <c r="D13" i="3"/>
  <c r="E12" i="3"/>
  <c r="A12" i="3"/>
  <c r="B11" i="3"/>
  <c r="C10" i="3"/>
  <c r="D9" i="3"/>
  <c r="E8" i="3"/>
  <c r="A8" i="3"/>
  <c r="B7" i="3"/>
  <c r="C6" i="3"/>
  <c r="D5" i="3"/>
  <c r="E4" i="3"/>
  <c r="A4" i="3"/>
  <c r="A23" i="3"/>
  <c r="B22" i="3"/>
  <c r="C21" i="3"/>
  <c r="D20" i="3"/>
  <c r="E19" i="3"/>
  <c r="A19" i="3"/>
  <c r="B18" i="3"/>
  <c r="C17" i="3"/>
  <c r="D16" i="3"/>
  <c r="E15" i="3"/>
  <c r="A15" i="3"/>
  <c r="C13" i="3"/>
  <c r="D12" i="3"/>
  <c r="E11" i="3"/>
  <c r="A11" i="3"/>
  <c r="B10" i="3"/>
  <c r="C9" i="3"/>
  <c r="D8" i="3"/>
  <c r="E7" i="3"/>
  <c r="A7" i="3"/>
  <c r="B6" i="3"/>
  <c r="E23" i="3"/>
  <c r="E22" i="3"/>
  <c r="B21" i="3"/>
  <c r="D19" i="3"/>
  <c r="A18" i="3"/>
  <c r="C16" i="3"/>
  <c r="E14" i="3"/>
  <c r="D11" i="3"/>
  <c r="A10" i="3"/>
  <c r="C8" i="3"/>
  <c r="E6" i="3"/>
  <c r="C5" i="3"/>
  <c r="C4" i="3"/>
  <c r="D22" i="3"/>
  <c r="A21" i="3"/>
  <c r="C19" i="3"/>
  <c r="E17" i="3"/>
  <c r="B16" i="3"/>
  <c r="D14" i="3"/>
  <c r="A13" i="3"/>
  <c r="C11" i="3"/>
  <c r="E9" i="3"/>
  <c r="B8" i="3"/>
  <c r="D6" i="3"/>
  <c r="B5" i="3"/>
  <c r="B4" i="3"/>
  <c r="D23" i="3"/>
  <c r="A22" i="3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E23" i="1"/>
  <c r="D22" i="1"/>
  <c r="C21" i="1"/>
  <c r="E19" i="1"/>
  <c r="D18" i="1"/>
  <c r="C17" i="1"/>
  <c r="E15" i="1"/>
  <c r="D14" i="1"/>
  <c r="C13" i="1"/>
  <c r="E11" i="1"/>
  <c r="D10" i="1"/>
  <c r="C9" i="1"/>
  <c r="E7" i="1"/>
  <c r="D6" i="1"/>
  <c r="C5" i="1"/>
  <c r="D2" i="1"/>
  <c r="D23" i="1"/>
  <c r="C22" i="1"/>
  <c r="E20" i="1"/>
  <c r="D19" i="1"/>
  <c r="C18" i="1"/>
  <c r="E16" i="1"/>
  <c r="D15" i="1"/>
  <c r="C14" i="1"/>
  <c r="E12" i="1"/>
  <c r="D11" i="1"/>
  <c r="C10" i="1"/>
  <c r="E8" i="1"/>
  <c r="D7" i="1"/>
  <c r="C6" i="1"/>
  <c r="E4" i="1"/>
  <c r="A23" i="2"/>
  <c r="A21" i="2"/>
  <c r="D17" i="2"/>
  <c r="E15" i="2"/>
  <c r="D14" i="2"/>
  <c r="C13" i="2"/>
  <c r="E11" i="2"/>
  <c r="D10" i="2"/>
  <c r="C9" i="2"/>
  <c r="E7" i="2"/>
  <c r="D6" i="2"/>
  <c r="C5" i="2"/>
  <c r="A19" i="2"/>
  <c r="A17" i="2"/>
  <c r="E12" i="2"/>
  <c r="D11" i="2"/>
  <c r="C10" i="2"/>
  <c r="E8" i="2"/>
  <c r="D7" i="2"/>
  <c r="C6" i="2"/>
  <c r="E4" i="2"/>
  <c r="A20" i="2"/>
  <c r="C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<sst xmlns="http://schemas.openxmlformats.org/spreadsheetml/2006/main" count="7950" uniqueCount="3543">
  <si>
    <t>著作者名</t>
  </si>
  <si>
    <t>「調べたい著作者名」の欄には、著作者名を入力すると、ヒットします。</t>
  </si>
  <si>
    <t>調べたい著作者名</t>
  </si>
  <si>
    <t>読みがな</t>
  </si>
  <si>
    <t>書名</t>
  </si>
  <si>
    <t>学年</t>
  </si>
  <si>
    <t>ページ</t>
  </si>
  <si>
    <t>単元名</t>
  </si>
  <si>
    <t>著作者名（平仮名入力）</t>
  </si>
  <si>
    <t>「調べたい著作者名」の欄に著作者名をひらがな入力すると、ヒットします。</t>
  </si>
  <si>
    <t>「調べたい書名」の欄には、書名を入力すると、ヒットします。</t>
  </si>
  <si>
    <t>調べたい書名</t>
  </si>
  <si>
    <t>仮名</t>
  </si>
  <si>
    <t>よみがな</t>
  </si>
  <si>
    <t>ページ 時期</t>
  </si>
  <si>
    <t>単元</t>
  </si>
  <si>
    <t>Ｅ=Ｂ=ホワイト</t>
  </si>
  <si>
    <t>Ｅ=Ｂ=ほわいと</t>
  </si>
  <si>
    <t>☆4年</t>
  </si>
  <si>
    <t>下１５３</t>
  </si>
  <si>
    <t>シャーロットのおくりもの</t>
  </si>
  <si>
    <t>【巻末】本の世界を広げよう</t>
  </si>
  <si>
    <t>E=L=カニグズバーグ</t>
  </si>
  <si>
    <t>E=L=かにぐずばーぐ</t>
  </si>
  <si>
    <t>☆6年</t>
  </si>
  <si>
    <t>クローディアの秘密</t>
  </si>
  <si>
    <t>J・B＝マーティン</t>
  </si>
  <si>
    <t>J B まーてぃん</t>
  </si>
  <si>
    <t>中2</t>
  </si>
  <si>
    <t>冬休み前</t>
  </si>
  <si>
    <t>雪の写真家 ベントレー</t>
  </si>
  <si>
    <t>生き方 人生の深さを知る</t>
  </si>
  <si>
    <t>J D=サリンジャー</t>
  </si>
  <si>
    <t>J D さりんじゃー</t>
  </si>
  <si>
    <t>中３</t>
  </si>
  <si>
    <t>ライ麦畑でつかまえて</t>
  </si>
  <si>
    <t>社会 世の中の仕組みとは</t>
  </si>
  <si>
    <t>J=K=ローリング</t>
  </si>
  <si>
    <t>J=K=ろーりんぐ</t>
  </si>
  <si>
    <t>上142</t>
  </si>
  <si>
    <t>ハリー・ポッターと賢者の石</t>
  </si>
  <si>
    <t>L・M＝モンゴメリ</t>
  </si>
  <si>
    <t>L M もんごめり</t>
  </si>
  <si>
    <t>夏休み前</t>
  </si>
  <si>
    <t>赤毛のアン</t>
  </si>
  <si>
    <t>外国文学 本で世界を旅しよう</t>
  </si>
  <si>
    <t>M=テルリコフスカ</t>
  </si>
  <si>
    <t>M=てるりこふすか</t>
  </si>
  <si>
    <t>☆1年</t>
  </si>
  <si>
    <t>上11</t>
  </si>
  <si>
    <t>しずくのぼうけん</t>
  </si>
  <si>
    <t>おはなし　ききたいな</t>
  </si>
  <si>
    <t>R・L＝スティーヴンスン</t>
  </si>
  <si>
    <t>R L すてぃーぶんすん</t>
  </si>
  <si>
    <t>宝島</t>
  </si>
  <si>
    <t>R P=ファインマン</t>
  </si>
  <si>
    <t>R P ふぁいんまん</t>
  </si>
  <si>
    <t>聞かせてよ、ファインマンさん</t>
  </si>
  <si>
    <t>私の一冊 山崎直子</t>
  </si>
  <si>
    <t>アーサーこうの史代ビナード</t>
  </si>
  <si>
    <t>あーさー びなーど</t>
  </si>
  <si>
    <t>さがしています</t>
  </si>
  <si>
    <t>戦争・平和 平和とは何かを考える</t>
  </si>
  <si>
    <t>アーシュラ・K.ル＝グウィン</t>
  </si>
  <si>
    <t>あーしゅら・K.る＝ぐうぃん</t>
  </si>
  <si>
    <t>中1</t>
  </si>
  <si>
    <t>ゲド戦記1 影との戦い</t>
  </si>
  <si>
    <t>ファンタジー 読み始めたら止まらない</t>
  </si>
  <si>
    <t>ゲド戦記2 こわれた腕環</t>
  </si>
  <si>
    <t>ゲド戦記3 さいはての島へ</t>
  </si>
  <si>
    <t>ゲド戦記4 帰還</t>
  </si>
  <si>
    <t>ゲド戦記5 ドラゴンフライ アースシーの五つの物語</t>
  </si>
  <si>
    <t>ゲド戦記6 アースシーの風</t>
  </si>
  <si>
    <t>アーネスト=トンプソン=シートン</t>
  </si>
  <si>
    <t>あーねすと=とんぷそん=しーとん</t>
  </si>
  <si>
    <t>☆5年</t>
  </si>
  <si>
    <t>シートン動物記　オオカミ王　ロボ</t>
  </si>
  <si>
    <t>大造じいさんとガン</t>
  </si>
  <si>
    <t>アーノルド=ローベル</t>
  </si>
  <si>
    <t>あーのるど=ろーべる</t>
  </si>
  <si>
    <t>2年</t>
  </si>
  <si>
    <t>下13</t>
  </si>
  <si>
    <t>お手紙</t>
  </si>
  <si>
    <t>下142</t>
  </si>
  <si>
    <t>おちば</t>
  </si>
  <si>
    <t>☆2年</t>
  </si>
  <si>
    <t>下28</t>
  </si>
  <si>
    <t>ふたりはともだち</t>
  </si>
  <si>
    <t>ふたりはいっしょ</t>
  </si>
  <si>
    <t>ふたりはいつも</t>
  </si>
  <si>
    <t>ふたりはきょうも</t>
  </si>
  <si>
    <t>アーマ=E=ウェバー</t>
  </si>
  <si>
    <t>あーま=E=うぇばー</t>
  </si>
  <si>
    <t>上98</t>
  </si>
  <si>
    <t>じめんのうえとじめんのした</t>
  </si>
  <si>
    <t>お気に入りの本をしょうかいしよう</t>
  </si>
  <si>
    <t>相澤朱音</t>
  </si>
  <si>
    <t>あいざわあかね</t>
  </si>
  <si>
    <t>16歳の語り部</t>
  </si>
  <si>
    <t>共生 今を共に生きる</t>
  </si>
  <si>
    <t>会田法行</t>
  </si>
  <si>
    <t>あいだのりゆき</t>
  </si>
  <si>
    <t>トイレをつくる 未来をつくる</t>
  </si>
  <si>
    <t>青木優和</t>
  </si>
  <si>
    <t>あおきさかず</t>
  </si>
  <si>
    <t>上97</t>
  </si>
  <si>
    <t>わかめ　およいで　そだって　どんどんふえる　うみのしょくぶつ</t>
  </si>
  <si>
    <t>アクシャート・ラーティ</t>
  </si>
  <si>
    <t>あくしゃーと・らーてぃ</t>
  </si>
  <si>
    <t>気候変動に立ちむかう子どもたち</t>
  </si>
  <si>
    <t>SDGs 持続可能な社会に向けて</t>
  </si>
  <si>
    <t>芥川龍之介</t>
  </si>
  <si>
    <t>あくたがわりゅうのすけ</t>
  </si>
  <si>
    <t>蜘蛛の糸</t>
  </si>
  <si>
    <t>言葉４ さまざまな表現技法</t>
  </si>
  <si>
    <t>中3</t>
  </si>
  <si>
    <t>羅生門</t>
  </si>
  <si>
    <t>【巻末】古典・近代文学の名作</t>
  </si>
  <si>
    <t>羅生門・鼻</t>
  </si>
  <si>
    <t>近代文学 挑戦してみよう</t>
  </si>
  <si>
    <t>朝井リョウ</t>
  </si>
  <si>
    <t>あさいりょう</t>
  </si>
  <si>
    <t>岐阜県「世界地図の下書き」</t>
  </si>
  <si>
    <t>【巻末】郷土ゆかりの作家・作品</t>
  </si>
  <si>
    <t>朝岡幸彦</t>
  </si>
  <si>
    <t>あさおかゆきひこ</t>
  </si>
  <si>
    <t>こども環境学</t>
  </si>
  <si>
    <t>固有種が教えてくれること</t>
  </si>
  <si>
    <t>あさのあつこ</t>
  </si>
  <si>
    <t>バッテリー</t>
  </si>
  <si>
    <t>私と本</t>
  </si>
  <si>
    <t>ラスト・イニング</t>
  </si>
  <si>
    <t>中学校生活 お気に入りは何時間目？</t>
  </si>
  <si>
    <t>シティ・マラソンズ</t>
  </si>
  <si>
    <t>私の一冊 田中希実</t>
  </si>
  <si>
    <t>10代の本棚</t>
  </si>
  <si>
    <t>本の本 本にまつわるあれこれ</t>
  </si>
  <si>
    <t>朝比奈蓉子</t>
  </si>
  <si>
    <t>あさひなようこ</t>
  </si>
  <si>
    <t>わたしの苦手なあの子</t>
  </si>
  <si>
    <t>帰り道</t>
  </si>
  <si>
    <t>東歌</t>
  </si>
  <si>
    <t>あずまうた</t>
  </si>
  <si>
    <t>多摩川にさらす手作りさらさらに何そこの児のここだ愛しき</t>
  </si>
  <si>
    <t>君待つと</t>
  </si>
  <si>
    <t>アヴィ</t>
  </si>
  <si>
    <t>あびぃ</t>
  </si>
  <si>
    <t>ぼくがいちばん ききたいことは</t>
  </si>
  <si>
    <t>阿部暁子</t>
  </si>
  <si>
    <t>あべあきこ</t>
  </si>
  <si>
    <t>パラ・スター ＜Side宝良＞</t>
  </si>
  <si>
    <t>私の一冊 大谷桃子</t>
  </si>
  <si>
    <t>パラ・スター ＜Side百花＞</t>
  </si>
  <si>
    <t>安倍仲麿</t>
  </si>
  <si>
    <t>あべのなかまろ</t>
  </si>
  <si>
    <t>天の原振りさけ見れば春日なる三笠の山に出でし月かも</t>
  </si>
  <si>
    <t>【巻末】百人一首を味わう</t>
  </si>
  <si>
    <t>あべ弘士</t>
  </si>
  <si>
    <t>あべひろし</t>
  </si>
  <si>
    <t>クマと少年</t>
  </si>
  <si>
    <t>天野達郎</t>
  </si>
  <si>
    <t>あまのたつろう</t>
  </si>
  <si>
    <t>4年</t>
  </si>
  <si>
    <t>上138</t>
  </si>
  <si>
    <t>あせの役わり</t>
  </si>
  <si>
    <t>天野祐吉</t>
  </si>
  <si>
    <t>あまのゆうきち</t>
  </si>
  <si>
    <t>上64</t>
  </si>
  <si>
    <t>絵くんとことばくん</t>
  </si>
  <si>
    <t>アップとルーズで伝える</t>
  </si>
  <si>
    <t>あまんきみこ</t>
  </si>
  <si>
    <t>3年</t>
  </si>
  <si>
    <t>ちいちゃんのかげおくり</t>
  </si>
  <si>
    <t>上21</t>
  </si>
  <si>
    <t>白いぼうし</t>
  </si>
  <si>
    <t>上34</t>
  </si>
  <si>
    <t>車のいろは空のいろ　白いぼうし</t>
  </si>
  <si>
    <t>荒井真紀</t>
  </si>
  <si>
    <t>あらいまき</t>
  </si>
  <si>
    <t>上54</t>
  </si>
  <si>
    <t>チューリップ</t>
  </si>
  <si>
    <t>たんぽぽのちえ</t>
  </si>
  <si>
    <t>荒井良二</t>
  </si>
  <si>
    <t>あらいりょうじ</t>
  </si>
  <si>
    <t>上94</t>
  </si>
  <si>
    <t>あさになったのでまどをあけますよ</t>
  </si>
  <si>
    <t>としょかんと　なかよし</t>
  </si>
  <si>
    <t>荒木健太郎</t>
  </si>
  <si>
    <t>あらきけんたろう</t>
  </si>
  <si>
    <t>空のふしぎがすべてわかる！ すごすぎる天気の図鑑</t>
  </si>
  <si>
    <t>研究 めくるめく研究の世界へようこそ</t>
  </si>
  <si>
    <t>アラン=グラッツ</t>
  </si>
  <si>
    <t>あらん=ぐらっつ</t>
  </si>
  <si>
    <t>貸出禁止の本をすくえ！</t>
  </si>
  <si>
    <t>アラン=セール</t>
  </si>
  <si>
    <t>あらん=せーる</t>
  </si>
  <si>
    <t>イチョウの大冒険 ―世界でいちばん古い木</t>
  </si>
  <si>
    <t>有川 浩</t>
  </si>
  <si>
    <t>ありかわ ひろ</t>
  </si>
  <si>
    <t>きみが見つける物語 恋愛編</t>
  </si>
  <si>
    <t>恋愛 恋をしたい君へ</t>
  </si>
  <si>
    <t>有島武郎</t>
  </si>
  <si>
    <t>ありしまたけお</t>
  </si>
  <si>
    <t>小さき者へ・生れ出づる悩み</t>
  </si>
  <si>
    <t>在原行平</t>
  </si>
  <si>
    <t>ありはらゆきひら</t>
  </si>
  <si>
    <t>立ち別れいなばの山の峰に生ふるまつとし聞かば今帰り来む</t>
  </si>
  <si>
    <t>在原業平</t>
  </si>
  <si>
    <t>ありわらのなりひら</t>
  </si>
  <si>
    <t>ちはやぶる神代も聞かず竜田川から紅に水くくるとは</t>
  </si>
  <si>
    <t>下39</t>
  </si>
  <si>
    <t>きせつの言葉 秋</t>
  </si>
  <si>
    <t>アレックス=シアラー</t>
  </si>
  <si>
    <t>あれっくす しあらー</t>
  </si>
  <si>
    <t>チョコレート・アンダーグラウンド</t>
  </si>
  <si>
    <t>アレックス=ジョンソン</t>
  </si>
  <si>
    <t>あれっくす じょんそん</t>
  </si>
  <si>
    <t>世界の不思議な図書館</t>
  </si>
  <si>
    <t>安房直子</t>
  </si>
  <si>
    <t>あわなおこ</t>
  </si>
  <si>
    <t>北風のわすれたハンカチ</t>
  </si>
  <si>
    <t>やまなし</t>
  </si>
  <si>
    <t>6年</t>
  </si>
  <si>
    <t>青い花</t>
  </si>
  <si>
    <t>物語の世界を作る表現</t>
  </si>
  <si>
    <t>緑のスキップ</t>
  </si>
  <si>
    <t>☆3年</t>
  </si>
  <si>
    <t>上90</t>
  </si>
  <si>
    <t>うさぎのくれたバレエシューズ</t>
  </si>
  <si>
    <t>まいごのかぎ</t>
  </si>
  <si>
    <t>阿波野青畝</t>
  </si>
  <si>
    <t>あわのせいほ</t>
  </si>
  <si>
    <t>グラタンの熱しと食ぶる冬至かな</t>
  </si>
  <si>
    <t>季節の言葉 冬</t>
  </si>
  <si>
    <t>上103</t>
  </si>
  <si>
    <t>てのひらをかへせばすすむ踊かな</t>
  </si>
  <si>
    <t>きせつの言葉 夏</t>
  </si>
  <si>
    <t>安藤正樹</t>
  </si>
  <si>
    <t>あんどうまさき</t>
  </si>
  <si>
    <t>上56</t>
  </si>
  <si>
    <t>こまを楽しむ</t>
  </si>
  <si>
    <t>安東みきえ</t>
  </si>
  <si>
    <t>あんどうみきえ</t>
  </si>
  <si>
    <t>「星の花が降るころに」(1年)の一部</t>
  </si>
  <si>
    <t>語彙ブック</t>
  </si>
  <si>
    <t>106-113</t>
  </si>
  <si>
    <t>星の花が降るころに</t>
  </si>
  <si>
    <t>アンドレア=ミルズ</t>
  </si>
  <si>
    <t>あんどれあ=みるず</t>
  </si>
  <si>
    <t>上35</t>
  </si>
  <si>
    <t>地球一周！　世界の国ぐに大図鑑</t>
  </si>
  <si>
    <t>図書館の達人になろう</t>
  </si>
  <si>
    <t>アンナ=クレイボーン</t>
  </si>
  <si>
    <t>あんな=くれいぼーん</t>
  </si>
  <si>
    <t>すごいぞ！進化　はじめて学ぶ生命の旅</t>
  </si>
  <si>
    <t>アンネ＝フランク</t>
  </si>
  <si>
    <t>あんね ふらんく</t>
  </si>
  <si>
    <t>アンネの日記 増補新訂版</t>
  </si>
  <si>
    <t>安野光雅</t>
  </si>
  <si>
    <t>あんのみつまさ</t>
  </si>
  <si>
    <t>旅の絵本</t>
  </si>
  <si>
    <t>旅 さあ、旅立とう</t>
  </si>
  <si>
    <t>旅の絵本 2</t>
  </si>
  <si>
    <t>旅の絵本 3</t>
  </si>
  <si>
    <t>旅の絵本 4</t>
  </si>
  <si>
    <t>旅の絵本 5</t>
  </si>
  <si>
    <t>旅の絵本 6</t>
  </si>
  <si>
    <t>旅の絵本 7</t>
  </si>
  <si>
    <t>旅の絵本 8</t>
  </si>
  <si>
    <t>旅の絵本 9</t>
  </si>
  <si>
    <t>旅の絵本 10</t>
  </si>
  <si>
    <t>飯田蛇笏</t>
  </si>
  <si>
    <t>いいだだこつ</t>
  </si>
  <si>
    <t>5年</t>
  </si>
  <si>
    <t>をりとりてはらりとおもきすすきかな</t>
  </si>
  <si>
    <t>日常を十七音で</t>
  </si>
  <si>
    <t>飯田龍太</t>
  </si>
  <si>
    <t>いいだりゅうた</t>
  </si>
  <si>
    <t>どの子にも涼しく風の吹く日かな</t>
  </si>
  <si>
    <t>俳句の可能性</t>
  </si>
  <si>
    <t>季節の言葉 夏</t>
  </si>
  <si>
    <t>飯間浩明</t>
  </si>
  <si>
    <t>いいまひろあき</t>
  </si>
  <si>
    <t>ことばハンター 国語辞典はこうつくる</t>
  </si>
  <si>
    <t>池内 了</t>
  </si>
  <si>
    <t>いけうち りょう</t>
  </si>
  <si>
    <t>科学の考え方・学び方</t>
  </si>
  <si>
    <t>科学 不思議な世界を体感</t>
  </si>
  <si>
    <t>池内了</t>
  </si>
  <si>
    <t>いけうちりょう</t>
  </si>
  <si>
    <t>タイムトラベルはできる？　時間の大研究　暦のしくみから自然界の時計まで</t>
  </si>
  <si>
    <t>時計の時間と心の時間</t>
  </si>
  <si>
    <t>科学と科学者のはなし 寺田寅彦エッセイ集</t>
  </si>
  <si>
    <t>池江璃花子</t>
  </si>
  <si>
    <t>いけえりかこ</t>
  </si>
  <si>
    <t>池江璃花子のコメント</t>
  </si>
  <si>
    <t>池上 彰</t>
  </si>
  <si>
    <t>いけがみ あきら</t>
  </si>
  <si>
    <t>世界がぐっと近くなる SDGsとボクらをつなぐ本
 ハンディ版</t>
  </si>
  <si>
    <t>なぜ僕らは働くのか</t>
  </si>
  <si>
    <t>職業 働くってどんなこと</t>
  </si>
  <si>
    <t>池上彰</t>
  </si>
  <si>
    <t>いけがみあきら</t>
  </si>
  <si>
    <t>達人の視点</t>
  </si>
  <si>
    <t>報道文を比較して読もう</t>
  </si>
  <si>
    <t>（もっと読もう） インタビュー記事</t>
  </si>
  <si>
    <t>もっと読もう</t>
  </si>
  <si>
    <t>池上彰と考えるフェイクニュースの見破り方　4「ウソの情報」を出さない、受け取らない</t>
  </si>
  <si>
    <t>想像力のスイッチを入れよう</t>
  </si>
  <si>
    <t>池上嘉彦</t>
  </si>
  <si>
    <t>いけがみよしひこ</t>
  </si>
  <si>
    <t>ちくまQブックス ふしぎなことば ことばのふしぎ</t>
  </si>
  <si>
    <t>言葉 言葉の森へ出かけよう</t>
  </si>
  <si>
    <t>池澤夏樹</t>
  </si>
  <si>
    <t>いけざわなつき</t>
  </si>
  <si>
    <t>星の王子さま (池澤夏樹訳)</t>
  </si>
  <si>
    <t>翻訳作品を 読み比べよう</t>
  </si>
  <si>
    <t>キップをなくして</t>
  </si>
  <si>
    <t>友達 友情って何だろう</t>
  </si>
  <si>
    <t>池田晶子</t>
  </si>
  <si>
    <t>いけだあきこ</t>
  </si>
  <si>
    <t>14歳からの哲学</t>
  </si>
  <si>
    <t>思考 「考えること」を考える</t>
  </si>
  <si>
    <t>池田瑛子</t>
  </si>
  <si>
    <t>いけだえいこ</t>
  </si>
  <si>
    <t>224-225</t>
  </si>
  <si>
    <t>初日</t>
  </si>
  <si>
    <t>いけだとしお おかもとなちこ</t>
  </si>
  <si>
    <t>最新版 親子で学ぶインターネットの安全ルール
 小学生・中学生編</t>
  </si>
  <si>
    <t>情報 情報の集め方を知る</t>
  </si>
  <si>
    <t>池田まき子</t>
  </si>
  <si>
    <t>いけだまきこ</t>
  </si>
  <si>
    <t>クニマスは生きていた！</t>
  </si>
  <si>
    <t>池野範男</t>
  </si>
  <si>
    <t>いけののりお</t>
  </si>
  <si>
    <t>日本なんでもランキング図鑑</t>
  </si>
  <si>
    <t>伊坂幸太郎</t>
  </si>
  <si>
    <t>いさかこうたろう</t>
  </si>
  <si>
    <t>92-101</t>
  </si>
  <si>
    <t>ヒューマノイド</t>
  </si>
  <si>
    <t>石井克枝</t>
  </si>
  <si>
    <t>いしいかつえ</t>
  </si>
  <si>
    <t>下51</t>
  </si>
  <si>
    <t>すがたをかえる　食べものずかん　大豆・米・麦・とうもろこし・いも・牛乳・魚</t>
  </si>
  <si>
    <t>すがたをかえる大豆</t>
  </si>
  <si>
    <t>石井光太</t>
  </si>
  <si>
    <t>いしいこうた</t>
  </si>
  <si>
    <t>地球村の子どもたち 途上国から見たSDGs ① 格差</t>
  </si>
  <si>
    <t>地球村の子どもたち 途上国から見たSDGs ② 生命</t>
  </si>
  <si>
    <t>地球村の子どもたち 途上国から見たSDGs ③ 平和</t>
  </si>
  <si>
    <t>いしいしんじ</t>
  </si>
  <si>
    <t>69-70</t>
  </si>
  <si>
    <t>言葉の釣り糸を垂らす</t>
  </si>
  <si>
    <t>石井睦美</t>
  </si>
  <si>
    <t>いしいむつみ</t>
  </si>
  <si>
    <t>銀色の裏地</t>
  </si>
  <si>
    <t>竹取物語</t>
  </si>
  <si>
    <t>石井桃子</t>
  </si>
  <si>
    <t>いしいももこ</t>
  </si>
  <si>
    <t>埼玉県「ノンちゃん雲に乗る」</t>
  </si>
  <si>
    <t>石井露月</t>
  </si>
  <si>
    <t>いしいろげつ</t>
  </si>
  <si>
    <t>秋田県「材木や米代川の秋の風」</t>
  </si>
  <si>
    <t>秋田県「暁や湖上をはしる青嵐」</t>
  </si>
  <si>
    <t>石垣りん</t>
  </si>
  <si>
    <t>いしがきりん</t>
  </si>
  <si>
    <t>100-102</t>
  </si>
  <si>
    <t>挨拶―原爆の写真によせて</t>
  </si>
  <si>
    <t>石川啄木</t>
  </si>
  <si>
    <t>いしかわたくぼく</t>
  </si>
  <si>
    <t>やはらかに柳あをめる北上の岸辺目に見ゆ泣けとごとくに</t>
  </si>
  <si>
    <t>季節のしおり 春</t>
  </si>
  <si>
    <t>不来方のお城の草に寝ころびて／空に吸はれし／十五の心</t>
  </si>
  <si>
    <t>短歌を味わう</t>
  </si>
  <si>
    <t>なつかしき冬の朝かな。湯をのめば、湯気がやはらかに、顔にかかれり</t>
  </si>
  <si>
    <t>季節のしおり 冬</t>
  </si>
  <si>
    <t>下62</t>
  </si>
  <si>
    <t>晴れし空仰げばいつも／口笛を吹きたくなりて／吹きてあそびき</t>
  </si>
  <si>
    <t>短歌・俳句に親しもう（二）</t>
  </si>
  <si>
    <t>石川忠久</t>
  </si>
  <si>
    <t>いしかわただひさ</t>
  </si>
  <si>
    <t>158-162</t>
  </si>
  <si>
    <t>漢詩の風景</t>
  </si>
  <si>
    <t>石川直樹</t>
  </si>
  <si>
    <t>いしかわなおき</t>
  </si>
  <si>
    <t>増補新版 いま生きているという冒険</t>
  </si>
  <si>
    <t>世界へ 世界と共に生きる</t>
  </si>
  <si>
    <t>石黒浩</t>
  </si>
  <si>
    <t>いしぐろひろし</t>
  </si>
  <si>
    <t>考えることを考え続ける</t>
  </si>
  <si>
    <t>「考える」とは</t>
  </si>
  <si>
    <t>石澤太祥</t>
  </si>
  <si>
    <t>いしざわたかあき</t>
  </si>
  <si>
    <t>プログラムすごろく　アベベのぼうけん　おどろきの上巻</t>
  </si>
  <si>
    <t>【付録】課題解決に向けて考える――プログラミング的思考</t>
  </si>
  <si>
    <t>石谷孝佑</t>
  </si>
  <si>
    <t>いしたにたかしゆう</t>
  </si>
  <si>
    <t>食べものはかせになろう！②　米・麦からつくる食べもの</t>
  </si>
  <si>
    <t>食べものはかせになろう！⑤　野菜・くだものからつくる食べもの</t>
  </si>
  <si>
    <t>石田波郷</t>
  </si>
  <si>
    <t>いしだはきょう</t>
  </si>
  <si>
    <t>バスを待ち大路の春をうたがはず</t>
  </si>
  <si>
    <t>俳句を味わう</t>
  </si>
  <si>
    <t>石田秀輝</t>
  </si>
  <si>
    <t>いしだひでき</t>
  </si>
  <si>
    <t>自然に学ぶくらし①　自然の生き物から学ぶ</t>
  </si>
  <si>
    <t>下112</t>
  </si>
  <si>
    <t>『超』能力をもつ生き物たち②　ホタルがつくったエコライト</t>
  </si>
  <si>
    <t>風船でうちゅうへ</t>
  </si>
  <si>
    <t>石津ちひろ</t>
  </si>
  <si>
    <t>いしづちひろ</t>
  </si>
  <si>
    <t>下86</t>
  </si>
  <si>
    <t>回文5点（わるいにわとりとわにいるわ）他</t>
  </si>
  <si>
    <t>ことばを楽しもう</t>
  </si>
  <si>
    <t>下89</t>
  </si>
  <si>
    <t>あした</t>
  </si>
  <si>
    <t>詩のくふうを楽しもう</t>
  </si>
  <si>
    <t>上122</t>
  </si>
  <si>
    <t>あいさつってたのしい</t>
  </si>
  <si>
    <t>【巻末】ほんのせかいをひろげよう</t>
  </si>
  <si>
    <t>泉美智子</t>
  </si>
  <si>
    <t>いずみみちこ</t>
  </si>
  <si>
    <t>12歳の少女が見つけたお金のしくみ</t>
  </si>
  <si>
    <t>伊勢﨑賢治</t>
  </si>
  <si>
    <t>いせさきけんじ</t>
  </si>
  <si>
    <t>SDGsで見る 現代の戦争 知って 調べて 考える</t>
  </si>
  <si>
    <t>伊勢武史</t>
  </si>
  <si>
    <t>いせたけし</t>
  </si>
  <si>
    <t>社会全体で解決できる仕組みを作る</t>
  </si>
  <si>
    <t>複数の意見を読んで、 考えよう</t>
  </si>
  <si>
    <t>伊勢大輔</t>
  </si>
  <si>
    <t>いせのだいふ</t>
  </si>
  <si>
    <t>上88</t>
  </si>
  <si>
    <t>いにしへの奈良の都の八重桜今日九重に匂ひぬるかな</t>
  </si>
  <si>
    <t>短歌・俳句に親しもう（一）</t>
  </si>
  <si>
    <t>いせひでこ</t>
  </si>
  <si>
    <t>チェロの木</t>
  </si>
  <si>
    <t>ルリユールおじさん</t>
  </si>
  <si>
    <t>文化 受け継がれてきたもの</t>
  </si>
  <si>
    <t>市河紀子</t>
  </si>
  <si>
    <t>いちかわのりこ</t>
  </si>
  <si>
    <t>草にすわる</t>
  </si>
  <si>
    <t>かぼちゃのつるが／われは草なり</t>
  </si>
  <si>
    <t>下32</t>
  </si>
  <si>
    <t>みみずのたいそう</t>
  </si>
  <si>
    <t>ねこのこ／おとのはなびら／はんたいことば</t>
  </si>
  <si>
    <t>ぱぴぷぺぽっつん</t>
  </si>
  <si>
    <t>市川寛明</t>
  </si>
  <si>
    <t>いちかわひろあき</t>
  </si>
  <si>
    <t>再発見！　くらしの中の伝統文化⑥　遊びと日本人</t>
  </si>
  <si>
    <t>一川誠</t>
  </si>
  <si>
    <t>いちがわまこと</t>
  </si>
  <si>
    <t>伊知地国夫</t>
  </si>
  <si>
    <t>いちじくにお</t>
  </si>
  <si>
    <t>上144</t>
  </si>
  <si>
    <t>そうだったのか！ しゅんかん図鑑</t>
  </si>
  <si>
    <t>井出留美</t>
  </si>
  <si>
    <t>いでるみ</t>
  </si>
  <si>
    <t>ちくまQブックス SDGs時代の食べ方</t>
  </si>
  <si>
    <t>伊藤 遊</t>
  </si>
  <si>
    <t>いとう ゆう</t>
  </si>
  <si>
    <t>鬼の橋</t>
  </si>
  <si>
    <t>歴史・時代 歴史の息遣いを感じる</t>
  </si>
  <si>
    <t>伊藤左千夫</t>
  </si>
  <si>
    <t>いとうさちお</t>
  </si>
  <si>
    <t>千葉県「野菊の墓」</t>
  </si>
  <si>
    <t>いとうみく</t>
  </si>
  <si>
    <t>糸子の体重計</t>
  </si>
  <si>
    <t>ぼくらの一歩 30人31脚</t>
  </si>
  <si>
    <t>朔と新</t>
  </si>
  <si>
    <t>伊藤由佳理</t>
  </si>
  <si>
    <t>いとうゆかり</t>
  </si>
  <si>
    <t>研究するって面白い！</t>
  </si>
  <si>
    <t>稲垣栄洋</t>
  </si>
  <si>
    <t>いながきひでひろ</t>
  </si>
  <si>
    <t>42-44</t>
  </si>
  <si>
    <t>ダイコンは大きな根？</t>
  </si>
  <si>
    <t>稲垣正晴</t>
  </si>
  <si>
    <t>いながきまさはる</t>
  </si>
  <si>
    <t>土木のずかん 暮らしを支えるわざ</t>
  </si>
  <si>
    <t>稲葉茂勝</t>
  </si>
  <si>
    <t>いなばしげかつ</t>
  </si>
  <si>
    <t>SDGsのきほん 未来のための17の目標① SDGsってなに？ 入門</t>
  </si>
  <si>
    <t>SDGsのきほん 未来のための17の目標② 貧困 目標1</t>
  </si>
  <si>
    <t>SDGsのきほん 未来のための17の目標③ 飢餓 目標2</t>
  </si>
  <si>
    <t>いなばしげるまさる</t>
  </si>
  <si>
    <t>世界のあいさつことば学　「こんにちは」「がんばれ」「ありがとう」など　いっぱい</t>
  </si>
  <si>
    <t>犬塚則久</t>
  </si>
  <si>
    <t>いぬづかのりひさ</t>
  </si>
  <si>
    <t>しっぽがない！ コアラとヒトのしっぽのなぞ</t>
  </si>
  <si>
    <t>井上 靖</t>
  </si>
  <si>
    <t>いのうえ やすし</t>
  </si>
  <si>
    <t>天平の甍</t>
  </si>
  <si>
    <t>井上こみち</t>
  </si>
  <si>
    <t>いのうえこみち</t>
  </si>
  <si>
    <t>上141</t>
  </si>
  <si>
    <t>かいくんとセラピー犬バディ</t>
  </si>
  <si>
    <t>井上儀子</t>
  </si>
  <si>
    <t>いのうえのりこ</t>
  </si>
  <si>
    <t>SDGs時代の国際協力</t>
  </si>
  <si>
    <t>井上ひさし</t>
  </si>
  <si>
    <t>いのうえひさし</t>
  </si>
  <si>
    <t>16-25</t>
  </si>
  <si>
    <t>握手</t>
  </si>
  <si>
    <t>茨木のり子</t>
  </si>
  <si>
    <t>いばらきのりこ</t>
  </si>
  <si>
    <t>おーい　ぽぽんた</t>
  </si>
  <si>
    <t>準備</t>
  </si>
  <si>
    <t>いばらぎのりこ</t>
  </si>
  <si>
    <t>236-237</t>
  </si>
  <si>
    <t>鍵</t>
  </si>
  <si>
    <t>井原西鶴</t>
  </si>
  <si>
    <t>いはらさいかく</t>
  </si>
  <si>
    <t>日本永代蔵</t>
  </si>
  <si>
    <t>いぶき彰吾</t>
  </si>
  <si>
    <t>いぶきしょうご</t>
  </si>
  <si>
    <t>千曲川はんらん 希望のりんごたち</t>
  </si>
  <si>
    <t>伊吹有喜</t>
  </si>
  <si>
    <t>いぶきゆき</t>
  </si>
  <si>
    <t>雲を紡ぐ</t>
  </si>
  <si>
    <t>井伏鱒二</t>
  </si>
  <si>
    <t>いぶせますじ</t>
  </si>
  <si>
    <t>山椒魚</t>
  </si>
  <si>
    <t>自分 新しい自分に出会える</t>
  </si>
  <si>
    <t>今泉忠明</t>
  </si>
  <si>
    <t>いまいずみただあき</t>
  </si>
  <si>
    <t>上108</t>
  </si>
  <si>
    <t>学研の図鑑LIVE　動物</t>
  </si>
  <si>
    <t>本で知ったことをクイズにしよう</t>
  </si>
  <si>
    <t>生き物のちえ①　助けあう生き物の話</t>
  </si>
  <si>
    <t>どうぶつの からだ これ、なあに？7 なんのたまご？</t>
  </si>
  <si>
    <t>気がつけば動物学者三代</t>
  </si>
  <si>
    <t>今泉マユ子</t>
  </si>
  <si>
    <t>いまいずみまゆこ</t>
  </si>
  <si>
    <t>上146</t>
  </si>
  <si>
    <t>こどものための防災教室 災害食がわかる本</t>
  </si>
  <si>
    <t>こどものための防災教室 身の守りかたがわかる本</t>
  </si>
  <si>
    <t>こどものための防災教室 防災グッズがわかる本</t>
  </si>
  <si>
    <t>今井むつみ</t>
  </si>
  <si>
    <t>いまいむつみ</t>
  </si>
  <si>
    <t>言葉の意味が分かること</t>
  </si>
  <si>
    <t>今江祥智</t>
  </si>
  <si>
    <t>いまえよしとも</t>
  </si>
  <si>
    <t>龍</t>
  </si>
  <si>
    <t>今西乃子</t>
  </si>
  <si>
    <t>いまにしのりこ</t>
  </si>
  <si>
    <t>上151</t>
  </si>
  <si>
    <t>犬のハナコのおいしゃさん</t>
  </si>
  <si>
    <t>【巻末】本のせかいをひろげよう</t>
  </si>
  <si>
    <t>命の境界線</t>
  </si>
  <si>
    <t>いのち 大切にする心</t>
  </si>
  <si>
    <t>今西祐行</t>
  </si>
  <si>
    <t>いまにしゆうぎょう</t>
  </si>
  <si>
    <t>上71</t>
  </si>
  <si>
    <t>一つの花</t>
  </si>
  <si>
    <t>今道友信</t>
  </si>
  <si>
    <t>いまみちとものぶ</t>
  </si>
  <si>
    <t>202-205</t>
  </si>
  <si>
    <t>温かいスープ</t>
  </si>
  <si>
    <t>今森光彦</t>
  </si>
  <si>
    <t>いまもりみつひこ</t>
  </si>
  <si>
    <t>上106</t>
  </si>
  <si>
    <t>神様の階段</t>
  </si>
  <si>
    <t>本のポップや帯を作ろう</t>
  </si>
  <si>
    <t>岩井光子</t>
  </si>
  <si>
    <t>いわいみつこ</t>
  </si>
  <si>
    <t>未来をはこぶオーケストラ　福島に奇跡を届けたエル・システマ</t>
  </si>
  <si>
    <t>岩合光昭</t>
  </si>
  <si>
    <t>いわごうみつあき</t>
  </si>
  <si>
    <t>生きもののおきて</t>
  </si>
  <si>
    <t>生き物・自然 身の回りに目を向ける</t>
  </si>
  <si>
    <t>岩貞るみこ</t>
  </si>
  <si>
    <t>いわさだるみこ</t>
  </si>
  <si>
    <t>キリンの運びかた、教えます 電車と病院も!?</t>
  </si>
  <si>
    <t>岩瀬成子</t>
  </si>
  <si>
    <t>いわせせいこ</t>
  </si>
  <si>
    <t>わたしのあのこ　あのこのわたし</t>
  </si>
  <si>
    <t>ともだちって　だれのこと？</t>
  </si>
  <si>
    <t>春風をたどって</t>
  </si>
  <si>
    <t>岩谷圭介</t>
  </si>
  <si>
    <t>いわたにけいすけ</t>
  </si>
  <si>
    <t>下108</t>
  </si>
  <si>
    <t xml:space="preserve"> インタビュー記事</t>
  </si>
  <si>
    <t>（もっと読もう）インタビュー記事</t>
  </si>
  <si>
    <t>下99</t>
  </si>
  <si>
    <t>いわむらかずお</t>
  </si>
  <si>
    <t>上109</t>
  </si>
  <si>
    <t>ゆうだちのともだち</t>
  </si>
  <si>
    <t>やくそく</t>
  </si>
  <si>
    <t>巌谷小波</t>
  </si>
  <si>
    <t>いわやこなみ</t>
  </si>
  <si>
    <t>上93</t>
  </si>
  <si>
    <t>ふじ山</t>
  </si>
  <si>
    <t>ヴァレンティナ=キャメリニ</t>
  </si>
  <si>
    <t>ヴぁれんてぃな=きゃめりに</t>
  </si>
  <si>
    <t>グレタのねがい　地球をまもり　未来に生きる</t>
  </si>
  <si>
    <t>ヴィヴィアナ=マッツァ</t>
  </si>
  <si>
    <t>ヴぃヴぃあな=まっつぁ</t>
  </si>
  <si>
    <t>武器より一冊の本をください　少女マララ・ユスフザイの祈り</t>
  </si>
  <si>
    <t>ウィリアム=カムクワンバ</t>
  </si>
  <si>
    <t>うぃりあむ=かむくわんば</t>
  </si>
  <si>
    <t>風をつかまえたウィリアム</t>
  </si>
  <si>
    <t>植田美弥</t>
  </si>
  <si>
    <t>うえだみや</t>
  </si>
  <si>
    <t>上123</t>
  </si>
  <si>
    <t>どうぶつ園のじゅうい</t>
  </si>
  <si>
    <t>上野友愛</t>
  </si>
  <si>
    <t>うえのともえ</t>
  </si>
  <si>
    <t>かわいい絵巻</t>
  </si>
  <si>
    <t>芸術 アートの世界へ</t>
  </si>
  <si>
    <t>上野与志</t>
  </si>
  <si>
    <t>うえのよし</t>
  </si>
  <si>
    <t>下73</t>
  </si>
  <si>
    <t>わんぱくだんのロボットランド</t>
  </si>
  <si>
    <t>みきのたからもの</t>
  </si>
  <si>
    <t>上橋菜穂子</t>
  </si>
  <si>
    <t>うえはしなほこ</t>
  </si>
  <si>
    <t>獣の奏者①</t>
  </si>
  <si>
    <t>精霊の守り人</t>
  </si>
  <si>
    <t>闇の守り人</t>
  </si>
  <si>
    <t>夢の守り人</t>
  </si>
  <si>
    <t>虚空の旅人</t>
  </si>
  <si>
    <t>神の守り人 上 来訪編</t>
  </si>
  <si>
    <t>神の守り人 下 帰還編</t>
  </si>
  <si>
    <t>蒼路の旅人</t>
  </si>
  <si>
    <t>天と地の守り人 第一部 ロタ王国編</t>
  </si>
  <si>
    <t>天と地の守り人 第二部 カンバル王国編</t>
  </si>
  <si>
    <t>天と地の守り人 第三部 新ヨゴ皇国編</t>
  </si>
  <si>
    <t>流れ行く者――守り人短編集</t>
  </si>
  <si>
    <t>炎路を行く者――守り人作品集</t>
  </si>
  <si>
    <t>風と行く者――守り人外伝</t>
  </si>
  <si>
    <t>植松 努</t>
  </si>
  <si>
    <t>うえまつ つとむ</t>
  </si>
  <si>
    <t>不安な時代に踏み出すための「だったらこうしてみたら？」</t>
  </si>
  <si>
    <t>挑戦 新しいことを始めよう</t>
  </si>
  <si>
    <t>植村利夫</t>
  </si>
  <si>
    <t>うえむらとしお</t>
  </si>
  <si>
    <t>上46</t>
  </si>
  <si>
    <t>魚住和晃</t>
  </si>
  <si>
    <t>うおずみかずあき</t>
  </si>
  <si>
    <t>書を楽しもう</t>
  </si>
  <si>
    <t>宇佐美牧子</t>
  </si>
  <si>
    <t>うさみまきこ</t>
  </si>
  <si>
    <t>上140</t>
  </si>
  <si>
    <t>キワさんのたまご</t>
  </si>
  <si>
    <t>牛山泉</t>
  </si>
  <si>
    <t>うしやまいずみ</t>
  </si>
  <si>
    <t>上152</t>
  </si>
  <si>
    <t>風くんと電気ちゃんの大ぼうけん よくわかる風力発電のしくみ</t>
  </si>
  <si>
    <t>ウスビ＝サコ</t>
  </si>
  <si>
    <t>うすび さこ</t>
  </si>
  <si>
    <t>ウスビ・サコの「まだ、空気読めません」</t>
  </si>
  <si>
    <t>宇多喜代子</t>
  </si>
  <si>
    <t>うだきよこ</t>
  </si>
  <si>
    <t>62-65</t>
  </si>
  <si>
    <t>宇多田ヒカル</t>
  </si>
  <si>
    <t>うただひかる</t>
  </si>
  <si>
    <t>コラム 宇多田ヒカルのことば</t>
  </si>
  <si>
    <t>それでも、言葉を</t>
  </si>
  <si>
    <t>内田 樹</t>
  </si>
  <si>
    <t>うちだたつる</t>
  </si>
  <si>
    <t>転換期を生きるきみたちへ</t>
  </si>
  <si>
    <t>内田百閒</t>
  </si>
  <si>
    <t>うちだひゃっけん</t>
  </si>
  <si>
    <t>岡山県「古里を思ふ」</t>
  </si>
  <si>
    <t>内田麟太郎</t>
  </si>
  <si>
    <t>うちだりんたろう</t>
  </si>
  <si>
    <t>狂言えほん　3　かたつむり</t>
  </si>
  <si>
    <t>古典芸能の世界</t>
  </si>
  <si>
    <t>下90</t>
  </si>
  <si>
    <t>なみ</t>
  </si>
  <si>
    <t>狂言えほん 1 ぶす</t>
  </si>
  <si>
    <t>上42</t>
  </si>
  <si>
    <t>みどり</t>
  </si>
  <si>
    <t>きせつの言葉 春</t>
  </si>
  <si>
    <t>内堀タケシ</t>
  </si>
  <si>
    <t>うちぼりたけし</t>
  </si>
  <si>
    <t>ランドセルは海を越えて</t>
  </si>
  <si>
    <t>内山りゅう</t>
  </si>
  <si>
    <t>うちやまりゅう</t>
  </si>
  <si>
    <t>ウナギのいる川 いない川</t>
  </si>
  <si>
    <t>梅崎春生</t>
  </si>
  <si>
    <t>うめざきはるお</t>
  </si>
  <si>
    <t>鹿児島県「桜島」</t>
  </si>
  <si>
    <t>うるしばらともよし</t>
  </si>
  <si>
    <t>上84</t>
  </si>
  <si>
    <t>焼けあとのおにぎり</t>
  </si>
  <si>
    <t>ウルフ=スタルク</t>
  </si>
  <si>
    <t>うるふ=すたるく</t>
  </si>
  <si>
    <t>おじいちゃんとの最後の旅</t>
  </si>
  <si>
    <t>海野和男</t>
  </si>
  <si>
    <t>うんのかずお</t>
  </si>
  <si>
    <t>はっけんずかん　むし　新版</t>
  </si>
  <si>
    <t>エイミー=ヘスト</t>
  </si>
  <si>
    <t>えいみー=へすと</t>
  </si>
  <si>
    <t>下119</t>
  </si>
  <si>
    <t>とびっきりのともだち</t>
  </si>
  <si>
    <t>ずうっと、ずっと、大すきだよ</t>
  </si>
  <si>
    <t>永 六輔</t>
  </si>
  <si>
    <t>えいろくすけ</t>
  </si>
  <si>
    <t>職人</t>
  </si>
  <si>
    <t>エウゲーニー=M=ラチョフ</t>
  </si>
  <si>
    <t>えうげーにー=M=らちょふ</t>
  </si>
  <si>
    <t>上77</t>
  </si>
  <si>
    <t>てぶくろ</t>
  </si>
  <si>
    <t>おおきなかぶ</t>
  </si>
  <si>
    <t>エーリヒ=ケストナー</t>
  </si>
  <si>
    <t>えーりひ=けすとなー</t>
  </si>
  <si>
    <t>ふたりのロッテ</t>
  </si>
  <si>
    <t>エーリヒ・ケストナー</t>
  </si>
  <si>
    <t>えーりひ＝すとなー</t>
  </si>
  <si>
    <t>飛ぶ教室</t>
  </si>
  <si>
    <t>江國香織</t>
  </si>
  <si>
    <t>えくにかおり</t>
  </si>
  <si>
    <t>十五歳の残像</t>
  </si>
  <si>
    <t>生き方 未来に羽ばたこう</t>
  </si>
  <si>
    <t>エスター=アベリル</t>
  </si>
  <si>
    <t>えすたー=あべりる</t>
  </si>
  <si>
    <t>黒ネコジェニーのおはなし 1 ジェニーとキャットクラブ</t>
  </si>
  <si>
    <t>エドゥアール=アルタリーバ</t>
  </si>
  <si>
    <t>えどぅあーる=あるたりーば</t>
  </si>
  <si>
    <t>はじめまして相対性理論 時間ってなに？ 空間ってなに？</t>
  </si>
  <si>
    <t>エラ・フランシス＝サンダース</t>
  </si>
  <si>
    <t>えら ふらんしす さんだーす</t>
  </si>
  <si>
    <t>翻訳できない世界のことば</t>
  </si>
  <si>
    <t>エリザベス=ジョージ=スピア</t>
  </si>
  <si>
    <t>えりざべす=じょーじ=すぴあ</t>
  </si>
  <si>
    <t>ビーバー族のしるし</t>
  </si>
  <si>
    <t>ぼくのブック・ウーマン</t>
  </si>
  <si>
    <t>エリック=ウォルターズ</t>
  </si>
  <si>
    <t>えりっく うぉるたーず</t>
  </si>
  <si>
    <t>リバウンド</t>
  </si>
  <si>
    <t>スポーツ 感動がここに</t>
  </si>
  <si>
    <t>エリック=カール</t>
  </si>
  <si>
    <t>えりっく=かーる</t>
  </si>
  <si>
    <t>ことりをすきになった山</t>
  </si>
  <si>
    <t>エリック=ファン</t>
  </si>
  <si>
    <t>えりっく=ふぁん</t>
  </si>
  <si>
    <t>夜のあいだに</t>
  </si>
  <si>
    <t>エリナー=クライマー</t>
  </si>
  <si>
    <t>えりなー=くらいまー</t>
  </si>
  <si>
    <t>下148</t>
  </si>
  <si>
    <t>パイパーさんのバス</t>
  </si>
  <si>
    <t>エンツェンスベルガー</t>
  </si>
  <si>
    <t>えんつぇんすべるがー</t>
  </si>
  <si>
    <t>普及版 数の悪魔</t>
  </si>
  <si>
    <t>遠藤周作</t>
  </si>
  <si>
    <t>えんどうしゅうさく</t>
  </si>
  <si>
    <t>長崎県「沈黙」</t>
  </si>
  <si>
    <t>遠藤知二</t>
  </si>
  <si>
    <t>えんどうともじ</t>
  </si>
  <si>
    <t>下106</t>
  </si>
  <si>
    <t>まちぼうけの生態学　アカオニグモと草むらの虫たち</t>
  </si>
  <si>
    <t>ありの行列</t>
  </si>
  <si>
    <t>王翰</t>
  </si>
  <si>
    <t>おうかん</t>
  </si>
  <si>
    <t>「涼州詞」王翰</t>
  </si>
  <si>
    <t>古典名作選</t>
  </si>
  <si>
    <t>オー＝ヘンリー</t>
  </si>
  <si>
    <t>おー へんりー</t>
  </si>
  <si>
    <t>最後のひと葉</t>
  </si>
  <si>
    <t>大石学</t>
  </si>
  <si>
    <t>おおいしまなぶ</t>
  </si>
  <si>
    <t>「できごと」と「くらし」から知る 戦争の46か月 戦い、日常、文化がわかる</t>
  </si>
  <si>
    <t>大岡信</t>
  </si>
  <si>
    <t>おおおかしん</t>
  </si>
  <si>
    <t>おおおかまこと</t>
  </si>
  <si>
    <t>言葉の力</t>
  </si>
  <si>
    <t>こども「折々のうた」100 10歳から読みたい日本詩歌の決定版！</t>
  </si>
  <si>
    <t>おおぎやなぎちか</t>
  </si>
  <si>
    <t>俳句ステップ！</t>
  </si>
  <si>
    <t>大久保テイ子</t>
  </si>
  <si>
    <t>おおくぼていこ</t>
  </si>
  <si>
    <t>下82</t>
  </si>
  <si>
    <t>ねこのこ</t>
  </si>
  <si>
    <t>オーサ=ストルク</t>
  </si>
  <si>
    <t>おーさ=すとるく</t>
  </si>
  <si>
    <t>わたしも水着をきてみたい</t>
  </si>
  <si>
    <t>大﨑茂芳</t>
  </si>
  <si>
    <t>おおさきしげよし</t>
  </si>
  <si>
    <t>クモの糸でバイオリン</t>
  </si>
  <si>
    <t>大島 遼</t>
  </si>
  <si>
    <t>おおしま りょう</t>
  </si>
  <si>
    <t>解きたくなる数学</t>
  </si>
  <si>
    <t>大島英太郎</t>
  </si>
  <si>
    <t>おおしまえいたろう</t>
  </si>
  <si>
    <t>とりになった　きょうりゅうのはなし　改訂版</t>
  </si>
  <si>
    <t>上111</t>
  </si>
  <si>
    <t>鳥になったきょうりゅうの話</t>
  </si>
  <si>
    <t>大島泰郎</t>
  </si>
  <si>
    <t>おおしまたいろう</t>
  </si>
  <si>
    <t>未来をひらく微生物</t>
  </si>
  <si>
    <t>国語の力試し</t>
  </si>
  <si>
    <t>大滝哲也</t>
  </si>
  <si>
    <t>おおたきてつや</t>
  </si>
  <si>
    <t>下97</t>
  </si>
  <si>
    <t>大竹英洋</t>
  </si>
  <si>
    <t>おおたけひでひろ</t>
  </si>
  <si>
    <t>そして、ぼくは旅に出た。</t>
  </si>
  <si>
    <t>大谷翔平</t>
  </si>
  <si>
    <t>おおたにしょうへい</t>
  </si>
  <si>
    <t>不可能を可能にする 大谷翔平120の思考</t>
  </si>
  <si>
    <t>夢 未来に向かって</t>
  </si>
  <si>
    <t>大塚勇三</t>
  </si>
  <si>
    <t>おおつかゆうぞう</t>
  </si>
  <si>
    <t>下111</t>
  </si>
  <si>
    <t>スーホの白い馬</t>
  </si>
  <si>
    <t>大伴家持</t>
  </si>
  <si>
    <t>おおとものやかもち</t>
  </si>
  <si>
    <t>新しき年の初めの初春の今日降る雪のいやしけ吉事</t>
  </si>
  <si>
    <t>春の園紅にほふ桃の花下照る道に出で立つをとめ</t>
  </si>
  <si>
    <t>鵲の渡せる橋に置く霜の白きを見れば夜ぞ更けにける</t>
  </si>
  <si>
    <t>オードリー=ヴァーニック</t>
  </si>
  <si>
    <t>おーどりー=ヴぁーにっく</t>
  </si>
  <si>
    <t>下130</t>
  </si>
  <si>
    <t>ながーい５ふん みじかい５ふん</t>
  </si>
  <si>
    <t>【巻末】この本よもう</t>
  </si>
  <si>
    <t>大西暢夫</t>
  </si>
  <si>
    <t>おおにしのぶお</t>
  </si>
  <si>
    <t>お蚕さんから 糸と綿と</t>
  </si>
  <si>
    <t>大前光市</t>
  </si>
  <si>
    <t>おおまえこういち</t>
  </si>
  <si>
    <t>ぼくらしく、おどる 義足ダンサー大前光市、夢への挑戦</t>
  </si>
  <si>
    <t>大牧圭吾</t>
  </si>
  <si>
    <t>おおまきけいご</t>
  </si>
  <si>
    <t>下55</t>
  </si>
  <si>
    <t>子どものためのニッポン手仕事図鑑</t>
  </si>
  <si>
    <t>未来につなぐ工芸品</t>
  </si>
  <si>
    <t>大牟田稔</t>
  </si>
  <si>
    <t>おおむたみのる</t>
  </si>
  <si>
    <t>平和のとりでを築く</t>
  </si>
  <si>
    <t>詩から表現の工夫を学ぶ</t>
  </si>
  <si>
    <t>岡崎照男</t>
  </si>
  <si>
    <t>おかざきてるお</t>
  </si>
  <si>
    <t>パパラギ</t>
  </si>
  <si>
    <t>岡崎雅子</t>
  </si>
  <si>
    <t>おかざきまさこ</t>
  </si>
  <si>
    <t>寝ても覚めてもアザラシ救助隊</t>
  </si>
  <si>
    <t>丘修三</t>
  </si>
  <si>
    <t>おかしゅうぞう</t>
  </si>
  <si>
    <t>口で歩く</t>
  </si>
  <si>
    <t>岡田淳</t>
  </si>
  <si>
    <t>おかだじゅん</t>
  </si>
  <si>
    <t>二分間の冒険</t>
  </si>
  <si>
    <t>作家で広げるわたしたちの読書</t>
  </si>
  <si>
    <t>夜の小学校で</t>
  </si>
  <si>
    <t>びりっかすの神さま</t>
  </si>
  <si>
    <t>こそあどの森の物語①　ふしぎな木の実の料理法</t>
  </si>
  <si>
    <t>岡田誠</t>
  </si>
  <si>
    <t>おかだまこと</t>
  </si>
  <si>
    <t>チバニアン誕生 方位磁針のN極が南をさす時代へ</t>
  </si>
  <si>
    <t>岡信子</t>
  </si>
  <si>
    <t>おかのぶこ</t>
  </si>
  <si>
    <t>1年</t>
  </si>
  <si>
    <t>上33</t>
  </si>
  <si>
    <t>はなの みち</t>
  </si>
  <si>
    <t>はなのみち</t>
  </si>
  <si>
    <t>岡本麻美</t>
  </si>
  <si>
    <t>おかもとあさみ</t>
  </si>
  <si>
    <t>岡本文良</t>
  </si>
  <si>
    <t>おかもとぶんりょう</t>
  </si>
  <si>
    <t>植村直己 地球冒険62万キロ</t>
  </si>
  <si>
    <t>冒険 さあ飛び出そう</t>
  </si>
  <si>
    <t>小川雅子</t>
  </si>
  <si>
    <t>おがわまさこ</t>
  </si>
  <si>
    <t>ライラックのワンピース</t>
  </si>
  <si>
    <t>暮らし 日常を豊かに</t>
  </si>
  <si>
    <t>小川未明</t>
  </si>
  <si>
    <t>おがわみめい</t>
  </si>
  <si>
    <t>新潟県「野ばら」</t>
  </si>
  <si>
    <t>小川洋子</t>
  </si>
  <si>
    <t>おがわようこ</t>
  </si>
  <si>
    <t>博士の愛した数式</t>
  </si>
  <si>
    <t>沖守弘</t>
  </si>
  <si>
    <t>おきもりひろし</t>
  </si>
  <si>
    <t>マザー・テレサ　あふれる愛</t>
  </si>
  <si>
    <t>やなせたかし――アンパンマンの勇気</t>
  </si>
  <si>
    <t>荻原規子</t>
  </si>
  <si>
    <t>おぎわらのりこ</t>
  </si>
  <si>
    <t>空色勾玉</t>
  </si>
  <si>
    <t>小熊英二</t>
  </si>
  <si>
    <t>おぐまえいじ</t>
  </si>
  <si>
    <t>決定版 日本という国</t>
  </si>
  <si>
    <t>奥村彪生</t>
  </si>
  <si>
    <t>おくむらたけお</t>
  </si>
  <si>
    <t>おもしろふしぎ　日本の伝統食材　⑥　いわし　おいしく食べる知恵</t>
  </si>
  <si>
    <t>尾崎放哉</t>
  </si>
  <si>
    <t>おざきほうさい</t>
  </si>
  <si>
    <t>咳をしても一人</t>
  </si>
  <si>
    <t>鳥取県「入れものが無い両手で受ける」</t>
  </si>
  <si>
    <t>鳥取県「春の山のうしろから烟が出だした」</t>
  </si>
  <si>
    <t>長田弘</t>
  </si>
  <si>
    <t>おさだひろし</t>
  </si>
  <si>
    <t>風のことば 空のことば 語りかける辞典</t>
  </si>
  <si>
    <t>下149</t>
  </si>
  <si>
    <t>空の絵本</t>
  </si>
  <si>
    <t>前見返し1-2</t>
  </si>
  <si>
    <t>世界はうつくしいと</t>
  </si>
  <si>
    <t>小澤征爾</t>
  </si>
  <si>
    <t>おざわせいじ</t>
  </si>
  <si>
    <t>ボクの音楽武者修行</t>
  </si>
  <si>
    <t>オスカー=ブルニフィエ</t>
  </si>
  <si>
    <t>おすかー=ぶるにふぃえ</t>
  </si>
  <si>
    <t>こども哲学　知るって、なに？</t>
  </si>
  <si>
    <t>小田光宏</t>
  </si>
  <si>
    <t>おだみつひろ</t>
  </si>
  <si>
    <t>見たい！知りたい！図書館はうら側もすごい！</t>
  </si>
  <si>
    <t>落合水尾</t>
  </si>
  <si>
    <t>おちあいすいび</t>
  </si>
  <si>
    <t>日本の空の長さや鯉のぼり</t>
  </si>
  <si>
    <t>越智貴雄</t>
  </si>
  <si>
    <t>おちたかお</t>
  </si>
  <si>
    <t>チェンジ！　パラアスリートを撮り続けて、ぼくの世界は変わった</t>
  </si>
  <si>
    <t>乙一</t>
  </si>
  <si>
    <t>おついち</t>
  </si>
  <si>
    <t>オトフリート=プロイスラー</t>
  </si>
  <si>
    <t>おとふりーと=ぷろいすらー</t>
  </si>
  <si>
    <t>大どろぼうホッツェンプロッツ</t>
  </si>
  <si>
    <t>おのきがく</t>
  </si>
  <si>
    <t>下156</t>
  </si>
  <si>
    <t>かたあしだちょうのエルフ</t>
  </si>
  <si>
    <t>小野十三郎</t>
  </si>
  <si>
    <t>おのとうざぶろう</t>
  </si>
  <si>
    <t>山頂から</t>
  </si>
  <si>
    <t>季節のしおり 夏</t>
  </si>
  <si>
    <t>小野老</t>
  </si>
  <si>
    <t>おののおゆ</t>
  </si>
  <si>
    <t>奈良県「あをによし奈良の都は咲く花の薫ふがごとく今盛りなり」</t>
  </si>
  <si>
    <t>小野小町</t>
  </si>
  <si>
    <t>おののこまち</t>
  </si>
  <si>
    <t>思ひつつ寝ればや人の見えつらむ夢と知りせば覚めざらましを</t>
  </si>
  <si>
    <t>花の色は移りにけりないたづらに我が身世にふるながめせしまに</t>
  </si>
  <si>
    <t>小野正弘</t>
  </si>
  <si>
    <t>おのまさひろ</t>
  </si>
  <si>
    <t>くらべてわかる オノマトペ</t>
  </si>
  <si>
    <t>小野道子</t>
  </si>
  <si>
    <t>おのみちこ</t>
  </si>
  <si>
    <t>小原芳明</t>
  </si>
  <si>
    <t>おはらよしあき</t>
  </si>
  <si>
    <t>玉川百科こども博物誌　ことばと心</t>
  </si>
  <si>
    <t>折山淑美</t>
  </si>
  <si>
    <t>おりやまとしみ</t>
  </si>
  <si>
    <t>羽生結弦 未来をつくる</t>
  </si>
  <si>
    <t>温 又柔</t>
  </si>
  <si>
    <t>おん ゆうじゅう</t>
  </si>
  <si>
    <t>台湾生まれ 日本語育ち</t>
  </si>
  <si>
    <t>「自分らしさ」を認め合う社会へ</t>
  </si>
  <si>
    <t>「国語」から旅立って</t>
  </si>
  <si>
    <t>恩田 陸</t>
  </si>
  <si>
    <t>おんだ りく</t>
  </si>
  <si>
    <t>蜜蜂と遠雷</t>
  </si>
  <si>
    <t>オンドジェイ=セコラ</t>
  </si>
  <si>
    <t>おんどじぇい=せこら</t>
  </si>
  <si>
    <t>上150</t>
  </si>
  <si>
    <t>ありのフェルダ</t>
  </si>
  <si>
    <t>温又柔</t>
  </si>
  <si>
    <t>おんゆうじゅう</t>
  </si>
  <si>
    <t>192-194</t>
  </si>
  <si>
    <t>父と話せば</t>
  </si>
  <si>
    <t>「自分らしさ」 を認め合う社会へ</t>
  </si>
  <si>
    <t>カーソン=エリス</t>
  </si>
  <si>
    <t>かーそん=えりす</t>
  </si>
  <si>
    <t>なずず このっぺ？</t>
  </si>
  <si>
    <t>貝塚智子</t>
  </si>
  <si>
    <t>かいづかともこ</t>
  </si>
  <si>
    <t>柿本人麻呂</t>
  </si>
  <si>
    <t>かきのもとのひとまろ</t>
  </si>
  <si>
    <t>東の野に炎の立つ見えてかへり見すれば月傾きぬ</t>
  </si>
  <si>
    <t>滋賀県「近江の海夕波千鳥汝が鳴けば心もしのに古思ほゆ」</t>
  </si>
  <si>
    <t>あしひきの山鳥の尾の垂り尾の長々し夜を独りかも寝む</t>
  </si>
  <si>
    <t>角田光代</t>
  </si>
  <si>
    <t>かくたみつよ</t>
  </si>
  <si>
    <t>214-215</t>
  </si>
  <si>
    <t>律儀な桜</t>
  </si>
  <si>
    <t>角幡唯介</t>
  </si>
  <si>
    <t>かくはたゆうすけ</t>
  </si>
  <si>
    <t>196-197</t>
  </si>
  <si>
    <t>極夜行</t>
  </si>
  <si>
    <t>本は世界への扉</t>
  </si>
  <si>
    <t>梯久美子</t>
  </si>
  <si>
    <t>かけはしくみこ</t>
  </si>
  <si>
    <t>勇気の花がひらくとき　やなせたかしとアンパンマンの物語</t>
  </si>
  <si>
    <t>隂山英男</t>
  </si>
  <si>
    <t>かげやまひでお</t>
  </si>
  <si>
    <t>増補改訂版 辞書びきえほん 科学のふしぎ</t>
  </si>
  <si>
    <t>梶井基次郎</t>
  </si>
  <si>
    <t>かじいもとじろう</t>
  </si>
  <si>
    <t>三重県「城のある町にて」</t>
  </si>
  <si>
    <t>京都府「檸檬」</t>
  </si>
  <si>
    <t>嘉成晴香</t>
  </si>
  <si>
    <t>かしげるはるか</t>
  </si>
  <si>
    <t>流れ星キャンプ</t>
  </si>
  <si>
    <t>片岡則夫</t>
  </si>
  <si>
    <t>かたおかのりお</t>
  </si>
  <si>
    <t>ちくまQブックス マイテーマの探し方</t>
  </si>
  <si>
    <t>片野ゆか</t>
  </si>
  <si>
    <t>かたのゆか</t>
  </si>
  <si>
    <t>〈ジュニア版〉北里大学獣医学部 犬部！</t>
  </si>
  <si>
    <t>片山清司</t>
  </si>
  <si>
    <t>かたやまきよし</t>
  </si>
  <si>
    <t>能の絵本　道成寺　大蛇になった乙女</t>
  </si>
  <si>
    <t>片山健</t>
  </si>
  <si>
    <t>かたやまけん</t>
  </si>
  <si>
    <t>タンゲくん</t>
  </si>
  <si>
    <t>片山令子</t>
  </si>
  <si>
    <t>かたやまれいこ</t>
  </si>
  <si>
    <t>上32</t>
  </si>
  <si>
    <t>おねぼうさんはだあれ？</t>
  </si>
  <si>
    <t>ふきのとう</t>
  </si>
  <si>
    <t>とくんとくん</t>
  </si>
  <si>
    <t>桂信子</t>
  </si>
  <si>
    <t>かつらのぶこ</t>
  </si>
  <si>
    <t>山越える山のかたちの夏帽子</t>
  </si>
  <si>
    <t>加藤周一</t>
  </si>
  <si>
    <t>かとうしゅういち</t>
  </si>
  <si>
    <t>学ぶこと 思うこと</t>
  </si>
  <si>
    <t>加藤楸邨</t>
  </si>
  <si>
    <t>かとうしゅうそん</t>
  </si>
  <si>
    <t>たんぽぽのぽぽと絮毛のたちにけり</t>
  </si>
  <si>
    <t>門田裕一</t>
  </si>
  <si>
    <t>かどたゆういち</t>
  </si>
  <si>
    <t>小学館の図鑑NEO　［新版］ ②植物</t>
  </si>
  <si>
    <t>角野栄子</t>
  </si>
  <si>
    <t>かどのえいこ</t>
  </si>
  <si>
    <t>魔女の宅急便</t>
  </si>
  <si>
    <t>金治直美</t>
  </si>
  <si>
    <t>かなじなおみ</t>
  </si>
  <si>
    <t>読む喜びをすべての人に 日本点字図書館を創った本間一夫</t>
  </si>
  <si>
    <t>金森俊朗</t>
  </si>
  <si>
    <t>かなもりとしろう</t>
  </si>
  <si>
    <t>いのちってなんだろう</t>
  </si>
  <si>
    <t>金子みすゞ</t>
  </si>
  <si>
    <t>かねこみすず</t>
  </si>
  <si>
    <t>「ふしぎ」の一部</t>
  </si>
  <si>
    <t>言葉８ さまざまな表現技法</t>
  </si>
  <si>
    <t>山口県「大漁」</t>
  </si>
  <si>
    <t>上118</t>
  </si>
  <si>
    <t>わたしと小鳥とすずと</t>
  </si>
  <si>
    <t>蕪木泰子</t>
  </si>
  <si>
    <t>かぶらぎやすこ</t>
  </si>
  <si>
    <t>元気がでる詩　6年生</t>
  </si>
  <si>
    <t>詩を朗読してしょうかいしよう</t>
  </si>
  <si>
    <t>ガフワラ</t>
  </si>
  <si>
    <t>がふわら</t>
  </si>
  <si>
    <t>カカ・ムラド</t>
  </si>
  <si>
    <t>カカ・ムラド～ナカムラのおじさん</t>
  </si>
  <si>
    <t>鎌田 實</t>
  </si>
  <si>
    <t>かまた みのる</t>
  </si>
  <si>
    <t>雪とパイナップル</t>
  </si>
  <si>
    <t>鎌田歩</t>
  </si>
  <si>
    <t>かまたあゆみ</t>
  </si>
  <si>
    <t>はこぶ</t>
  </si>
  <si>
    <t>鎌田實</t>
  </si>
  <si>
    <t>かまたみのる</t>
  </si>
  <si>
    <t>アハメドくんの　いのちのリレー</t>
  </si>
  <si>
    <t>神沢利子</t>
  </si>
  <si>
    <t>かみさわとしこ</t>
  </si>
  <si>
    <t>新装版 くまの子ウーフの童話集 1 くまの子ウーフ</t>
  </si>
  <si>
    <t>上白石萌音</t>
  </si>
  <si>
    <t>かみしらいしもね</t>
  </si>
  <si>
    <t>翻訳書簡 『赤毛のアン』をめぐる言葉の旅</t>
  </si>
  <si>
    <t>鴨長明</t>
  </si>
  <si>
    <t>かものちょうめい</t>
  </si>
  <si>
    <t>方丈記</t>
  </si>
  <si>
    <t>古典の世界（一）</t>
  </si>
  <si>
    <t>川上和人</t>
  </si>
  <si>
    <t>かわかみかずと</t>
  </si>
  <si>
    <t>鳥類学者だからって、鳥が好きだと思うなよ。</t>
  </si>
  <si>
    <t>川上浩司</t>
  </si>
  <si>
    <t>かわかみひろし</t>
  </si>
  <si>
    <t>176-183</t>
  </si>
  <si>
    <t>「不便」の価値を見つめ直す</t>
  </si>
  <si>
    <t>川北 稔</t>
  </si>
  <si>
    <t>かわきた みのる</t>
  </si>
  <si>
    <t>砂糖の世界史</t>
  </si>
  <si>
    <t>川北篤</t>
  </si>
  <si>
    <t>かわきたあつし</t>
  </si>
  <si>
    <t>つぼみ</t>
  </si>
  <si>
    <t>川崎洋</t>
  </si>
  <si>
    <t>かわさきひろし</t>
  </si>
  <si>
    <t>動物たちの恐ろしい夢のなかに</t>
  </si>
  <si>
    <t>ゆき</t>
  </si>
  <si>
    <t>きせつの言葉 冬</t>
  </si>
  <si>
    <t>上126</t>
  </si>
  <si>
    <t>とる（部分）</t>
  </si>
  <si>
    <t>いろいろな意味をもつ言葉</t>
  </si>
  <si>
    <t>川島敏生</t>
  </si>
  <si>
    <t>かわしまとしき</t>
  </si>
  <si>
    <t>１ねん　１くみの　１にち</t>
  </si>
  <si>
    <t>川添 愛</t>
  </si>
  <si>
    <t>かわぞえ あい</t>
  </si>
  <si>
    <t>働きたくないイタチと言葉がわかるロボット</t>
  </si>
  <si>
    <t>河添房江</t>
  </si>
  <si>
    <t>かわぞえふさえ</t>
  </si>
  <si>
    <t>はじめて出会う古典作品集①　土佐日記・枕草子・更級日記・方丈記・徒然草・おくのほそ道</t>
  </si>
  <si>
    <t>河内宏之</t>
  </si>
  <si>
    <t>かわちひろし</t>
  </si>
  <si>
    <t>アンソロジー メモ例（引用部分2）</t>
  </si>
  <si>
    <t>続けてみよう</t>
  </si>
  <si>
    <t>川端裕人</t>
  </si>
  <si>
    <t>かわばたひろと</t>
  </si>
  <si>
    <t>リョウ＆ナオ</t>
  </si>
  <si>
    <t>「研究室」に行ってみた。</t>
  </si>
  <si>
    <t>川端茅舎</t>
  </si>
  <si>
    <t>かわばたぼうしゃ</t>
  </si>
  <si>
    <t>金剛の露ひとつぶや石の上</t>
  </si>
  <si>
    <t>川端誠</t>
  </si>
  <si>
    <t>かわばたまこと</t>
  </si>
  <si>
    <t>落語絵本　四　じゅげむ</t>
  </si>
  <si>
    <t>落語絵本　二　まんじゅうこわい</t>
  </si>
  <si>
    <t>川端康成</t>
  </si>
  <si>
    <t>かわばたやすなり</t>
  </si>
  <si>
    <t>雪国</t>
  </si>
  <si>
    <t>伊豆の踊子</t>
  </si>
  <si>
    <t>河東碧梧桐</t>
  </si>
  <si>
    <t>かわひがしへきごとう</t>
  </si>
  <si>
    <t>愛媛県「蕎麦白き道すがらなり観音寺」</t>
  </si>
  <si>
    <t>川村裕子</t>
  </si>
  <si>
    <t>かわむらゆうこ</t>
  </si>
  <si>
    <t>平安女子の楽しい！生活</t>
  </si>
  <si>
    <t>かんざわとしこ</t>
  </si>
  <si>
    <t>下35</t>
  </si>
  <si>
    <t>やま</t>
  </si>
  <si>
    <t>きせつのことば 秋</t>
  </si>
  <si>
    <t>上24</t>
  </si>
  <si>
    <t>あさの おひさま</t>
  </si>
  <si>
    <t>あさのおひさま</t>
  </si>
  <si>
    <t>菅聖子</t>
  </si>
  <si>
    <t>かんせいこ</t>
  </si>
  <si>
    <t>山をつくる 東京チェンソーズの挑戦</t>
  </si>
  <si>
    <t>世界を救うパンの缶詰</t>
  </si>
  <si>
    <t>菅野 仁</t>
  </si>
  <si>
    <t>かんのひとし</t>
  </si>
  <si>
    <t>友だち幻想</t>
  </si>
  <si>
    <t>かんのゆうこ</t>
  </si>
  <si>
    <t>ソラタとヒナタ　ともだちのつくりかた</t>
  </si>
  <si>
    <t>雁部那由多</t>
  </si>
  <si>
    <t>かんべなゆた</t>
  </si>
  <si>
    <t>神戸和佳子</t>
  </si>
  <si>
    <t>かんべわかこ</t>
  </si>
  <si>
    <t>子どもの哲学　考えることをはじめた君へ</t>
  </si>
  <si>
    <t>キアラ=ヴァレンティーナ=セグレ</t>
  </si>
  <si>
    <t>きあら=ばれんてぃーな=せぐれ</t>
  </si>
  <si>
    <t>ローラとわたし</t>
  </si>
  <si>
    <t>キース=ネグレー</t>
  </si>
  <si>
    <t>きーす=ねぐれー</t>
  </si>
  <si>
    <t>せかいでさいしょに ズボンをはいた 女の子</t>
  </si>
  <si>
    <t>木内南緒</t>
  </si>
  <si>
    <t>きうちなお</t>
  </si>
  <si>
    <t>AIロボット、ひと月貸します！</t>
  </si>
  <si>
    <t>菊田まりこ</t>
  </si>
  <si>
    <t>きくたまりこ</t>
  </si>
  <si>
    <t>いつでも会える</t>
  </si>
  <si>
    <t>菊池寛</t>
  </si>
  <si>
    <t>きくちかん</t>
  </si>
  <si>
    <t>299-301</t>
  </si>
  <si>
    <t>形</t>
  </si>
  <si>
    <t>菊地尊也</t>
  </si>
  <si>
    <t>きくちたつや</t>
  </si>
  <si>
    <t>世界１００００年の名作住宅</t>
  </si>
  <si>
    <t>木坂涼</t>
  </si>
  <si>
    <t>きさかりょう</t>
  </si>
  <si>
    <t>64-65</t>
  </si>
  <si>
    <t>魚と空</t>
  </si>
  <si>
    <t>空の詩 三編</t>
  </si>
  <si>
    <t>如月かずさ</t>
  </si>
  <si>
    <t>きさらぎかずさ</t>
  </si>
  <si>
    <t>給食アンサンブル</t>
  </si>
  <si>
    <t>給食アンサンブル2</t>
  </si>
  <si>
    <t>岸田衿子</t>
  </si>
  <si>
    <t>きしだえりこ</t>
  </si>
  <si>
    <t>風をみた人はいなかった</t>
  </si>
  <si>
    <t>好きな詩のよさを伝えよう</t>
  </si>
  <si>
    <t>岸なみ</t>
  </si>
  <si>
    <t>きしなみ</t>
  </si>
  <si>
    <t>下44</t>
  </si>
  <si>
    <t>たぬきの 糸車</t>
  </si>
  <si>
    <t>たぬきの糸車</t>
  </si>
  <si>
    <t>北折一</t>
  </si>
  <si>
    <t>きたおりいち</t>
  </si>
  <si>
    <t>ネットで見たけど　これってホント？　②　食のメディアリテラシー</t>
  </si>
  <si>
    <t>北彰介</t>
  </si>
  <si>
    <t>きたしょうすけ</t>
  </si>
  <si>
    <t>下54､150</t>
  </si>
  <si>
    <t>せかい一の話</t>
  </si>
  <si>
    <t>北原白秋</t>
  </si>
  <si>
    <t>きたはらはくしゅう</t>
  </si>
  <si>
    <t>福岡県「水路」</t>
  </si>
  <si>
    <t>きたむらさとし</t>
  </si>
  <si>
    <t>上101</t>
  </si>
  <si>
    <t>ミリーのすてきなぼうし</t>
  </si>
  <si>
    <t>ミリーの　すてきな　ぼうし</t>
  </si>
  <si>
    <t>木下龍也</t>
  </si>
  <si>
    <t>きのしたたつや</t>
  </si>
  <si>
    <t>一本の道をゆくとき風は割れ僕の背中で元に戻った</t>
  </si>
  <si>
    <t>木下利玄</t>
  </si>
  <si>
    <t>きのしたりげん</t>
  </si>
  <si>
    <t>街をゆき子供の傍を通る時蜜柑の香せり冬がまた来る</t>
  </si>
  <si>
    <t>紀貫之</t>
  </si>
  <si>
    <t>きのつらゆき</t>
  </si>
  <si>
    <t>人はいさ心も知らずふるさとは花ぞ昔の香ににほひける</t>
  </si>
  <si>
    <t>土佐日記</t>
  </si>
  <si>
    <t>148-149</t>
  </si>
  <si>
    <t>古今和歌集 仮名序</t>
  </si>
  <si>
    <t>下63</t>
  </si>
  <si>
    <t>秋風の吹きにし日より音羽山峰のこずゑも色づきにけり</t>
  </si>
  <si>
    <t>短歌を楽しもう</t>
  </si>
  <si>
    <t>紀友則</t>
  </si>
  <si>
    <t>きのとものり</t>
  </si>
  <si>
    <t>久方の光のどけき春の日に静心なく花の散るらむ</t>
  </si>
  <si>
    <t>木部暢子</t>
  </si>
  <si>
    <t>きべのぶこ</t>
  </si>
  <si>
    <t>守ろう 地域の言葉</t>
  </si>
  <si>
    <t>120-121</t>
  </si>
  <si>
    <t>論理の展開を整える（「方言を守ることの必要性」引用部分）</t>
  </si>
  <si>
    <t>論理の展開を整える
 （「方言を守ることの必要性」引用部分）</t>
  </si>
  <si>
    <t>儀間比呂志</t>
  </si>
  <si>
    <t>ぎまひろし</t>
  </si>
  <si>
    <t>ふなひき太良</t>
  </si>
  <si>
    <t>いなばの　白うさぎ</t>
  </si>
  <si>
    <t>木村博之</t>
  </si>
  <si>
    <t>きむらひろゆき</t>
  </si>
  <si>
    <t>思いやりのデザイン</t>
  </si>
  <si>
    <t>木村裕一</t>
  </si>
  <si>
    <t>きむらゆういち</t>
  </si>
  <si>
    <t>かいじゅうでんとう</t>
  </si>
  <si>
    <t>上134</t>
  </si>
  <si>
    <t>おしごとのおはなし　獣医さん　めざせ！　動物のお医者さん</t>
  </si>
  <si>
    <t>清原深養父</t>
  </si>
  <si>
    <t>きよはらのふかやぶ</t>
  </si>
  <si>
    <t>夏の夜はまだよひながら明けぬるを雲のいづこに月やどるらむ</t>
  </si>
  <si>
    <t>きんじなおみ</t>
  </si>
  <si>
    <t>知里幸恵物語　アイヌの「物語」を命がけで伝えた人</t>
  </si>
  <si>
    <t>きんすみすず</t>
  </si>
  <si>
    <t>上120</t>
  </si>
  <si>
    <t>わたしと小鳥とすずと／夕日がせなかをおしてくる</t>
  </si>
  <si>
    <t>草刈めぐみ</t>
  </si>
  <si>
    <t>くさかりめぐみ</t>
  </si>
  <si>
    <t>ふしぎ？ びっくり！ ことばの由来博物館 たべものと住まいのことば</t>
  </si>
  <si>
    <t>草野心平</t>
  </si>
  <si>
    <t>くさのしんぺい</t>
  </si>
  <si>
    <t>春のうた</t>
  </si>
  <si>
    <t>上16</t>
  </si>
  <si>
    <t>くすのきしげのり</t>
  </si>
  <si>
    <t>下144</t>
  </si>
  <si>
    <t>メロディ――大すきな わたしのピアノ</t>
  </si>
  <si>
    <t>メロディ――大すきなわたしのピアノ</t>
  </si>
  <si>
    <t>久世濃子</t>
  </si>
  <si>
    <t>くぜのうこ</t>
  </si>
  <si>
    <t>オランウータンに会いたい</t>
  </si>
  <si>
    <t>朽木祥</t>
  </si>
  <si>
    <t>くつきしょう</t>
  </si>
  <si>
    <t>たずねびと</t>
  </si>
  <si>
    <t>八月の光 失われた声に耳をすませて</t>
  </si>
  <si>
    <t>さくら村は大さわぎ</t>
  </si>
  <si>
    <t>工藤純子</t>
  </si>
  <si>
    <t>くどうじゅんこ</t>
  </si>
  <si>
    <t>サイコーの通知表</t>
  </si>
  <si>
    <t>工藤尚悟</t>
  </si>
  <si>
    <t>くどうしょうご</t>
  </si>
  <si>
    <t>私たちのサステイナビリティ</t>
  </si>
  <si>
    <t>工藤直子</t>
  </si>
  <si>
    <t>くどうなおこ</t>
  </si>
  <si>
    <t>あしたこそ おれはかまきり</t>
  </si>
  <si>
    <t>野原はうたう</t>
  </si>
  <si>
    <t>ねがいごと</t>
  </si>
  <si>
    <t>言葉７ さまざまな表現技法</t>
  </si>
  <si>
    <t>下74</t>
  </si>
  <si>
    <t>かたつむりの ゆめ</t>
  </si>
  <si>
    <t>なりきってよもう</t>
  </si>
  <si>
    <t>下75</t>
  </si>
  <si>
    <t>のはらうたⅠ</t>
  </si>
  <si>
    <t>かたつむりの　ゆめ／おいわい</t>
  </si>
  <si>
    <t>おいわい</t>
  </si>
  <si>
    <t>上19</t>
  </si>
  <si>
    <t>上51</t>
  </si>
  <si>
    <t>あいうえおおかみ</t>
  </si>
  <si>
    <t>あいうえおであそぼう</t>
  </si>
  <si>
    <t>国松俊英</t>
  </si>
  <si>
    <t>くにまつとしひで</t>
  </si>
  <si>
    <t>鳥のいる地球はすばらしい―人と生き物の自然を守る</t>
  </si>
  <si>
    <t>久野恵一</t>
  </si>
  <si>
    <t>くのけいいち</t>
  </si>
  <si>
    <t>手仕事いろいろ</t>
  </si>
  <si>
    <t>九里徳泰</t>
  </si>
  <si>
    <t>くのりのりやす</t>
  </si>
  <si>
    <t>みんなでつくろう！ サステナブルな社会 未来へつなぐSDGs ①環境</t>
  </si>
  <si>
    <t>みんなでつくろう！ サステナブルな社会 未来へつなぐSDGs ②社会</t>
  </si>
  <si>
    <t>みんなでつくろう！ サステナブルな社会 未来へつなぐSDGs ③経済</t>
  </si>
  <si>
    <t>久保田香里</t>
  </si>
  <si>
    <t>くぼたかおり</t>
  </si>
  <si>
    <t>きつねの橋</t>
  </si>
  <si>
    <t>久保田弘信</t>
  </si>
  <si>
    <t>くぼたひろのぶ</t>
  </si>
  <si>
    <t>世界のいまを伝えたい フォトジャーナリスト 久保田弘信</t>
  </si>
  <si>
    <t>久保田万太郎</t>
  </si>
  <si>
    <t>くぼたまんたろう</t>
  </si>
  <si>
    <t>叱られて目をつぶる猫春隣</t>
  </si>
  <si>
    <t>久保哲朗</t>
  </si>
  <si>
    <t>くぼてつろう</t>
  </si>
  <si>
    <t>久保秀一</t>
  </si>
  <si>
    <t>くぼひでいち</t>
  </si>
  <si>
    <t>はるをさがしに</t>
  </si>
  <si>
    <t>隈 研吾</t>
  </si>
  <si>
    <t>くま けんご</t>
  </si>
  <si>
    <t>建築家になりたい君へ</t>
  </si>
  <si>
    <t>熊谷博人</t>
  </si>
  <si>
    <t>くまがやひろと</t>
  </si>
  <si>
    <t>文様</t>
  </si>
  <si>
    <t>栗木京子</t>
  </si>
  <si>
    <t>くりききょうこ</t>
  </si>
  <si>
    <t>観覧車回れよ回れ想ひ出は君には一日我には一生</t>
  </si>
  <si>
    <t>62-64</t>
  </si>
  <si>
    <t>短歌に親しむ</t>
  </si>
  <si>
    <t>66-67</t>
  </si>
  <si>
    <t>短歌の創作教室</t>
  </si>
  <si>
    <t>クリスティーネこうの史代パクスマン</t>
  </si>
  <si>
    <t>くりすてぃーね ぱくすまん</t>
  </si>
  <si>
    <t>子どもに教えたい 大人にも知ってほしい
 世界を変えた建物</t>
  </si>
  <si>
    <t>クリストフ=ブトン</t>
  </si>
  <si>
    <t>くりすとふ=ぶとん</t>
  </si>
  <si>
    <t>時間ってなに？　流れるのは時？　それともわたしたち？</t>
  </si>
  <si>
    <t>グリム</t>
  </si>
  <si>
    <t>ぐりむ</t>
  </si>
  <si>
    <t>下61</t>
  </si>
  <si>
    <t>しらゆきひめ</t>
  </si>
  <si>
    <t>むかしばなしを　よもう</t>
  </si>
  <si>
    <t>ブレーメンのおんがくたい</t>
  </si>
  <si>
    <t>ロバのおうじ</t>
  </si>
  <si>
    <t>黒柳徹子</t>
  </si>
  <si>
    <t>くろやなぎてつこ</t>
  </si>
  <si>
    <t>トットちゃんとトットちゃんたち</t>
  </si>
  <si>
    <t>桑原茂夫</t>
  </si>
  <si>
    <t>くわはらしげお</t>
  </si>
  <si>
    <t>46-49</t>
  </si>
  <si>
    <t>ちょっと立ち止まって</t>
  </si>
  <si>
    <t>兼好法師</t>
  </si>
  <si>
    <t>けんこうほうし</t>
  </si>
  <si>
    <t>徒然草</t>
  </si>
  <si>
    <t>「徒然草（第百三十七段）」</t>
  </si>
  <si>
    <t>154-155</t>
  </si>
  <si>
    <t>仁和寺にある法師―「徒然草」から</t>
  </si>
  <si>
    <t>仁和寺にある法師―「徒然草」から（原文）</t>
  </si>
  <si>
    <t>堅達京子</t>
  </si>
  <si>
    <t>げんだつきょうこ</t>
  </si>
  <si>
    <t>一人が踏み出す一歩は、実は大きな一歩</t>
  </si>
  <si>
    <t>呉 承恩</t>
  </si>
  <si>
    <t>ご しょうおん</t>
  </si>
  <si>
    <t>西遊記 上</t>
  </si>
  <si>
    <t>コラム 本との出会い</t>
  </si>
  <si>
    <t>西遊記 中</t>
  </si>
  <si>
    <t>西遊記 下</t>
  </si>
  <si>
    <t>小池昌代</t>
  </si>
  <si>
    <t>こいけまさよ</t>
  </si>
  <si>
    <t>レモン</t>
  </si>
  <si>
    <t>下91</t>
  </si>
  <si>
    <t>かさぶたって　どんなぶた</t>
  </si>
  <si>
    <t>小泉武夫</t>
  </si>
  <si>
    <t>こいずみたけお</t>
  </si>
  <si>
    <t>いのちをはぐくむ農と食</t>
  </si>
  <si>
    <t>食 心と体を作る土台</t>
  </si>
  <si>
    <t>小泉祐里</t>
  </si>
  <si>
    <t>こいずみゆうり</t>
  </si>
  <si>
    <t>ゾウは足音を立てずに歩く どうぶつ「生きかた図鑑」</t>
  </si>
  <si>
    <t>鴻上尚史</t>
  </si>
  <si>
    <t>こうがみしょうじ</t>
  </si>
  <si>
    <t>考えることとなやむこと</t>
  </si>
  <si>
    <t>「空気」を読んでも従わない</t>
  </si>
  <si>
    <t>光孝天皇</t>
  </si>
  <si>
    <t>こうこうてんのう</t>
  </si>
  <si>
    <t>君がため春の野に出でて若菜摘む我が衣手に雪は降りつつ</t>
  </si>
  <si>
    <t>香西みどり</t>
  </si>
  <si>
    <t>こうざいみどり</t>
  </si>
  <si>
    <t>すがたをかえる食べもの　⑦魚がへんしん！</t>
  </si>
  <si>
    <t>すがたをかえる食べもの　⑥いもがへんしん！</t>
  </si>
  <si>
    <t>江左尚白</t>
  </si>
  <si>
    <t>こうさしょうはく</t>
  </si>
  <si>
    <t>星月夜空の高さよ大きさよ</t>
  </si>
  <si>
    <t>季節の言葉 秋</t>
  </si>
  <si>
    <t>孔子</t>
  </si>
  <si>
    <t>こうし</t>
  </si>
  <si>
    <t>アンソロジー メモ例（引用部分1）</t>
  </si>
  <si>
    <t>「論語（為政）」</t>
  </si>
  <si>
    <t>38-40</t>
  </si>
  <si>
    <t>学びて時に之を習ふ</t>
  </si>
  <si>
    <t>学びて時に之を習ふ―論語」から（原文）</t>
  </si>
  <si>
    <t>幸田文</t>
  </si>
  <si>
    <t>こうだあや</t>
  </si>
  <si>
    <t>コラム 幸田文のことば</t>
  </si>
  <si>
    <t>神野紗希</t>
  </si>
  <si>
    <t>こうのさき</t>
  </si>
  <si>
    <t>星空は無音の瀑布鯨飛ぶ</t>
  </si>
  <si>
    <t>俳句の創作教室</t>
  </si>
  <si>
    <t>鴻巣友季子</t>
  </si>
  <si>
    <t>こうのすゆきこ</t>
  </si>
  <si>
    <t>「わからない」は人生の宝物</t>
  </si>
  <si>
    <t>コラム</t>
  </si>
  <si>
    <t>河野哲也</t>
  </si>
  <si>
    <t>こうのてつや</t>
  </si>
  <si>
    <t>子どもの哲学</t>
  </si>
  <si>
    <t>こうの史代</t>
  </si>
  <si>
    <t>こうのふみよ</t>
  </si>
  <si>
    <t>夕凪の街 桜の国 新装版</t>
  </si>
  <si>
    <t>河野裕子</t>
  </si>
  <si>
    <t>こうのゆうこ</t>
  </si>
  <si>
    <t>ぽぽぽぽと秋の雲浮き子供らはどこか遠くへ遊びに行けり</t>
  </si>
  <si>
    <t>古賀弘幸</t>
  </si>
  <si>
    <t>こがひろゆき</t>
  </si>
  <si>
    <t>書のひみつ</t>
  </si>
  <si>
    <t>国分牧衛</t>
  </si>
  <si>
    <t>こくぶまきまもる</t>
  </si>
  <si>
    <t>下43</t>
  </si>
  <si>
    <t>越水利江子</t>
  </si>
  <si>
    <t>こしみずりえこ</t>
  </si>
  <si>
    <t>ストーリーで楽しむ文楽・歌舞伎物語3　義経千本桜</t>
  </si>
  <si>
    <t>小関智弘</t>
  </si>
  <si>
    <t>こせきともひろ</t>
  </si>
  <si>
    <t>町工場のものづくり ―生きて、働いて、考える―</t>
  </si>
  <si>
    <t>小手鞠るい</t>
  </si>
  <si>
    <t>こでまりるい</t>
  </si>
  <si>
    <t>下126</t>
  </si>
  <si>
    <t>スワンレイクのほとりで</t>
  </si>
  <si>
    <t>きみの声を聞かせて</t>
  </si>
  <si>
    <t>小寺信良</t>
  </si>
  <si>
    <t>こでらのぶよし</t>
  </si>
  <si>
    <t>改訂新版 学校で知っておきたい著作権 ①本の一部をコピーして授業で配ってもいいの？</t>
  </si>
  <si>
    <t>胡寅</t>
  </si>
  <si>
    <t>ことら</t>
  </si>
  <si>
    <t>「読史管見」胡寅</t>
  </si>
  <si>
    <t>小林一茶</t>
  </si>
  <si>
    <t>こばやしいっさ</t>
  </si>
  <si>
    <t>行く秋やつくづくおしと鳴くせみか</t>
  </si>
  <si>
    <t>上89</t>
  </si>
  <si>
    <t>雀の子そこのけそこのけ御馬が通る</t>
  </si>
  <si>
    <t>上92</t>
  </si>
  <si>
    <t>雪とけて村いつぱいの子どもかな</t>
  </si>
  <si>
    <t>俳句を楽しもう</t>
  </si>
  <si>
    <t>夏山や一足づつに海見ゆる</t>
  </si>
  <si>
    <t>小林清之介</t>
  </si>
  <si>
    <t>こばやしせいのすけ</t>
  </si>
  <si>
    <t>新版　ファーブルこんちゅう記1　タマコロガシものがたり</t>
  </si>
  <si>
    <t>小原二郎</t>
  </si>
  <si>
    <t>こはらじろう</t>
  </si>
  <si>
    <t>法隆寺を支えた木［改版］</t>
  </si>
  <si>
    <t>こまつあやこ</t>
  </si>
  <si>
    <t>リマ・トゥジュ・リマ・トゥジュ・トゥジュ</t>
  </si>
  <si>
    <t>コマツシンヤ</t>
  </si>
  <si>
    <t>こまつしんや</t>
  </si>
  <si>
    <t>ミライノイチニチ</t>
  </si>
  <si>
    <t>五味太郎</t>
  </si>
  <si>
    <t>ごみたろう</t>
  </si>
  <si>
    <t>コラム 五味太郎のことば</t>
  </si>
  <si>
    <t>下59</t>
  </si>
  <si>
    <t>ことわざ絵本</t>
  </si>
  <si>
    <t>ことわざ・故事成語</t>
  </si>
  <si>
    <t>あいうえおばけだぞ</t>
  </si>
  <si>
    <t>小宮輝之</t>
  </si>
  <si>
    <t>こみやてるゆき</t>
  </si>
  <si>
    <t>つれてこられただけなのに 外来生物の言い分をきく</t>
  </si>
  <si>
    <t>環境 地球の声に耳を澄ます</t>
  </si>
  <si>
    <t>こもりまこと</t>
  </si>
  <si>
    <t>おそうじロボットのキュキュ</t>
  </si>
  <si>
    <t>こやま峰子</t>
  </si>
  <si>
    <t>こやまみねこ</t>
  </si>
  <si>
    <t>下92</t>
  </si>
  <si>
    <t>ぴかぴかコンパス</t>
  </si>
  <si>
    <t>自分だけの詩集を作ろう</t>
  </si>
  <si>
    <t>下93</t>
  </si>
  <si>
    <t>月</t>
  </si>
  <si>
    <t>こわせたまみ</t>
  </si>
  <si>
    <t>たまごのなかで</t>
  </si>
  <si>
    <t>小輪瀬護安</t>
  </si>
  <si>
    <t>こわせともやす</t>
  </si>
  <si>
    <t>まえとうしろ どんなくるま？3 まちで はたらく くるま</t>
  </si>
  <si>
    <t>河野万里子</t>
  </si>
  <si>
    <t>こわのまりこ</t>
  </si>
  <si>
    <t>近藤史恵</t>
  </si>
  <si>
    <t>こんどうふみえ</t>
  </si>
  <si>
    <t>最相葉月</t>
  </si>
  <si>
    <t>さいあいはづき</t>
  </si>
  <si>
    <t>調べてみよう、書いてみよう</t>
  </si>
  <si>
    <t>西行法師</t>
  </si>
  <si>
    <t>さいぎょうほうし</t>
  </si>
  <si>
    <t>道の辺に清水流るる柳かげしばしとてこそ立ちどまりつれ</t>
  </si>
  <si>
    <t>「新古今和歌集」西行法師</t>
  </si>
  <si>
    <t>西郷竹彦</t>
  </si>
  <si>
    <t>さいごうたけひこ</t>
  </si>
  <si>
    <t>上66</t>
  </si>
  <si>
    <t>おおきな かぶ</t>
  </si>
  <si>
    <t>斉藤 洋</t>
  </si>
  <si>
    <t>さいとう ひろし</t>
  </si>
  <si>
    <t>源平の風 (白狐魔記 1)</t>
  </si>
  <si>
    <t>蒙古の波 (白狐魔記 2)</t>
  </si>
  <si>
    <t>洛中の火 (白狐魔記 3)</t>
  </si>
  <si>
    <t>戦国の雲 (白狐魔記 4)</t>
  </si>
  <si>
    <t>天草の霧 (白狐魔記 5)</t>
  </si>
  <si>
    <t>元禄の雪 (白狐魔記 6)</t>
  </si>
  <si>
    <t>天保の虹 (白狐魔記 7)</t>
  </si>
  <si>
    <t>斎藤惇夫</t>
  </si>
  <si>
    <t>さいとうあつお</t>
  </si>
  <si>
    <t>冒険者たち</t>
  </si>
  <si>
    <t>斉藤洋</t>
  </si>
  <si>
    <t>さいとうひろし</t>
  </si>
  <si>
    <t>おかゆの おなべ</t>
  </si>
  <si>
    <t>おかゆのおなべ</t>
  </si>
  <si>
    <t>斉藤道雄</t>
  </si>
  <si>
    <t>さいとうみちお</t>
  </si>
  <si>
    <t>きみはきみだ</t>
  </si>
  <si>
    <t>斎藤茂吉</t>
  </si>
  <si>
    <t>さいとうもきち</t>
  </si>
  <si>
    <t>木立より雪解のしづく落つるおと聞きつつわれは歩みをとどむ</t>
  </si>
  <si>
    <t>季節の言葉 春</t>
  </si>
  <si>
    <t>山形県「みちのくの母のいのちを一目見ん一目みんとぞただにいそげる」</t>
  </si>
  <si>
    <t>山形県「陸奥をふたわけざまに聳えたまふ蔵王の山の雲の中に立つ」</t>
  </si>
  <si>
    <t>死に近き母に添寝のしんしんと遠田のかはづ天に聞ゆる</t>
  </si>
  <si>
    <t>斎藤隆介</t>
  </si>
  <si>
    <t>さいとうりゅうすけ</t>
  </si>
  <si>
    <t>下121</t>
  </si>
  <si>
    <t>モチモチの木</t>
  </si>
  <si>
    <t>下136</t>
  </si>
  <si>
    <t>ソメコとオニ</t>
  </si>
  <si>
    <t>花さき山</t>
  </si>
  <si>
    <t>八郎</t>
  </si>
  <si>
    <t>斉藤倫</t>
  </si>
  <si>
    <t>さいとうりん</t>
  </si>
  <si>
    <t>ぼくがゆびをぱちんとならして、きみがおとなになるまえの詩集</t>
  </si>
  <si>
    <t>あしたもオカピ</t>
  </si>
  <si>
    <t>サイモン=ジェームズ</t>
  </si>
  <si>
    <t>さいもん=じぇーむず</t>
  </si>
  <si>
    <t>スタンリーとちいさな火星人</t>
  </si>
  <si>
    <t>榮谷明子</t>
  </si>
  <si>
    <t>さかえだにあきこ</t>
  </si>
  <si>
    <t>希望、きこえる？ ルワンダのラジオに子どもの歌が流れた日</t>
  </si>
  <si>
    <t>坂上是則</t>
  </si>
  <si>
    <t>さかがみこれのり</t>
  </si>
  <si>
    <t>朝ぼらけ有明の月と見るまでに吉野の里に降れる白雪</t>
  </si>
  <si>
    <t>阪口克</t>
  </si>
  <si>
    <t>さかぐちかつみ</t>
  </si>
  <si>
    <t>オーストラリア　毎日わくわく！　ビリーの海ぐらし</t>
  </si>
  <si>
    <t>坂口博樹</t>
  </si>
  <si>
    <t>さかぐちひろき</t>
  </si>
  <si>
    <t>数と音楽</t>
  </si>
  <si>
    <t>阪田寛夫</t>
  </si>
  <si>
    <t>さかたひろお</t>
  </si>
  <si>
    <t>夕日がせなかをおしてくる</t>
  </si>
  <si>
    <t>言葉６ さまざまな表現技法</t>
  </si>
  <si>
    <t>ぼくは川</t>
  </si>
  <si>
    <t>きつねうどん</t>
  </si>
  <si>
    <t>忘れもの／ぼくは川</t>
  </si>
  <si>
    <t>阪田寛夫　童謡詩集　夕日がせなかをおしてくる</t>
  </si>
  <si>
    <t>坂本旬</t>
  </si>
  <si>
    <t>さかもとしゅん</t>
  </si>
  <si>
    <t>80-81</t>
  </si>
  <si>
    <t>デジタル市民として生きる</t>
  </si>
  <si>
    <t>防人歌</t>
  </si>
  <si>
    <t>さきもり</t>
  </si>
  <si>
    <t>父母が頭かき撫で幸くあれて言ひし言葉ぜ忘れかねつる</t>
  </si>
  <si>
    <t>さくらももこ</t>
  </si>
  <si>
    <t>224-226</t>
  </si>
  <si>
    <t>二十歳になった日</t>
  </si>
  <si>
    <t>左子真由美</t>
  </si>
  <si>
    <t>さこまゆみ</t>
  </si>
  <si>
    <t>子どもへの詩の花束</t>
  </si>
  <si>
    <t>ささきあり</t>
  </si>
  <si>
    <t>ぼくらがつくった学校 大槌の子どもたちが夢見た復興のシンボル</t>
  </si>
  <si>
    <t>佐佐木幸綱</t>
  </si>
  <si>
    <t>ささきゆきつな</t>
  </si>
  <si>
    <t>のぼり坂のペダル踏みつつ子は叫ぶ「まっすぐ？」、そうだ、どんどんのぼれ</t>
  </si>
  <si>
    <t>ゆく秋の大和の国の薬師寺の塔の上なる一ひらの雲</t>
  </si>
  <si>
    <t>指田和</t>
  </si>
  <si>
    <t>さしだかず</t>
  </si>
  <si>
    <t>ヒロシマのいのち</t>
  </si>
  <si>
    <t>佐藤勝彦</t>
  </si>
  <si>
    <t>さとうかつひこ</t>
  </si>
  <si>
    <t>眠れなくなる宇宙のはなし 増補改訂版</t>
  </si>
  <si>
    <t>佐藤慧</t>
  </si>
  <si>
    <t>さとうさとし</t>
  </si>
  <si>
    <t>しあわせの牛乳</t>
  </si>
  <si>
    <t>佐藤さとる</t>
  </si>
  <si>
    <t>さとうさとる</t>
  </si>
  <si>
    <t>コロボックル物語① だれも知らない小さな国</t>
  </si>
  <si>
    <t>おおきなきがほしい</t>
  </si>
  <si>
    <t>佐藤多佳子</t>
  </si>
  <si>
    <t>さとうたかこ</t>
  </si>
  <si>
    <t>一瞬の風になれ 第一部 ―イチニツイテ―</t>
  </si>
  <si>
    <t>一瞬の風になれ 第二部 ―ヨウイ―</t>
  </si>
  <si>
    <t>一瞬の風になれ 第三部 ―ドン―</t>
  </si>
  <si>
    <t>佐藤毅彦</t>
  </si>
  <si>
    <t>さとうたけひこ</t>
  </si>
  <si>
    <t>「あかつき」一番星のなぞにせまれ！</t>
  </si>
  <si>
    <t>佐藤知正</t>
  </si>
  <si>
    <t>さとうただまさ</t>
  </si>
  <si>
    <t>下87</t>
  </si>
  <si>
    <t>ロボット</t>
  </si>
  <si>
    <t>さとうちただし</t>
  </si>
  <si>
    <t>下96</t>
  </si>
  <si>
    <t>社会でがんばるロボットたち　1　家庭や介護でがんばるロボット</t>
  </si>
  <si>
    <t>社会でがんばるロボットたち　2　災害現場や探査でがんばるロボット</t>
  </si>
  <si>
    <t>佐藤春夫</t>
  </si>
  <si>
    <t>さとうはるお</t>
  </si>
  <si>
    <t>和歌山県「ためいき」</t>
  </si>
  <si>
    <t>佐藤雅彦</t>
  </si>
  <si>
    <t>さとうまさひこ</t>
  </si>
  <si>
    <t>このあいだに なにがあった？</t>
  </si>
  <si>
    <t>佐藤真澄</t>
  </si>
  <si>
    <t>さとうますみ</t>
  </si>
  <si>
    <t>ヒロシマをのこす　平和記念資料館をつくった人・長岡省吾</t>
  </si>
  <si>
    <t>佐藤まどか</t>
  </si>
  <si>
    <t>さとうまどか</t>
  </si>
  <si>
    <t>月にトンジル</t>
  </si>
  <si>
    <t>おはなしSDGs 海の豊かさを守ろう ぼくらの青</t>
  </si>
  <si>
    <t>アドリブ</t>
  </si>
  <si>
    <t>佐藤真海</t>
  </si>
  <si>
    <t>さとうまみ</t>
  </si>
  <si>
    <t>夢を跳ぶ</t>
  </si>
  <si>
    <t>佐藤靖明</t>
  </si>
  <si>
    <t>さとうやすあき</t>
  </si>
  <si>
    <t>知りたい食べたい 熱帯の作物 バナナ</t>
  </si>
  <si>
    <t>佐藤洋一郎</t>
  </si>
  <si>
    <t>さとうよういちろう</t>
  </si>
  <si>
    <t>食べるとはどういうことか</t>
  </si>
  <si>
    <t>真田信治</t>
  </si>
  <si>
    <t>さなだしんじ</t>
  </si>
  <si>
    <t>方言の日本地図</t>
  </si>
  <si>
    <t>佐野洋子</t>
  </si>
  <si>
    <t>さのようこ</t>
  </si>
  <si>
    <t>100万回生きたねこ</t>
  </si>
  <si>
    <t>寂蓮法師</t>
  </si>
  <si>
    <t>さびはすほうし</t>
  </si>
  <si>
    <t>村雨の露もまだ干ぬまきの葉に霧立ち昇る秋の夕暮れ</t>
  </si>
  <si>
    <t>猿丸大夫</t>
  </si>
  <si>
    <t>さるまるたゆう</t>
  </si>
  <si>
    <t>奥山に紅葉踏み分け鳴く鹿の声聞く時ぞ秋は悲しき</t>
  </si>
  <si>
    <t>沢木耕太郎</t>
  </si>
  <si>
    <t>さわきこうたろう</t>
  </si>
  <si>
    <t>深夜特急 1 香港・マカオ</t>
  </si>
  <si>
    <t>深夜特急 2 マレー半島・シンガポール</t>
  </si>
  <si>
    <t>深夜特急 3 インド・ネパール</t>
  </si>
  <si>
    <t>深夜特急 4 シルクロード</t>
  </si>
  <si>
    <t>深夜特急 5 トルコ・ギリシャ・地中海</t>
  </si>
  <si>
    <t>深夜特急 6 南ヨーロッパ・ロンドン</t>
  </si>
  <si>
    <t>旅する力 深夜特急ノート</t>
  </si>
  <si>
    <t>佐和みずえ</t>
  </si>
  <si>
    <t>さわみずえ</t>
  </si>
  <si>
    <t>下157</t>
  </si>
  <si>
    <t>山の子テンちゃん 空から落ちてきた小さないのち</t>
  </si>
  <si>
    <t>サン＝テグジュペリ</t>
  </si>
  <si>
    <t>さん てぐじゅぺり</t>
  </si>
  <si>
    <t>星の王子さま</t>
  </si>
  <si>
    <t>翻訳作品を読み比べよう</t>
  </si>
  <si>
    <t>さんてくじゅぺり</t>
  </si>
  <si>
    <t>さんてぐじゅぺり</t>
  </si>
  <si>
    <t>三宮麻由子</t>
  </si>
  <si>
    <t>さんのみやまゆこ</t>
  </si>
  <si>
    <t>三宮麻由子のコメント</t>
  </si>
  <si>
    <t>椎名誠</t>
  </si>
  <si>
    <t>しいなまこと</t>
  </si>
  <si>
    <t>アイスプラネット</t>
  </si>
  <si>
    <t>きみたちのぼうけん そらと うみと ぐうちゃんと</t>
  </si>
  <si>
    <t>ジェーン=ヨーレン</t>
  </si>
  <si>
    <t>じぇーん=よーれん</t>
  </si>
  <si>
    <t>みずうみにきえた村〈新版〉</t>
  </si>
  <si>
    <t>シェダード=カイド=サラーフ=フェロン</t>
  </si>
  <si>
    <t>しぇだーど=かいど=さらーふ=ふぇろん</t>
  </si>
  <si>
    <t>塩野米松</t>
  </si>
  <si>
    <t>しおのよねまつ</t>
  </si>
  <si>
    <t>正吉とヤギ</t>
  </si>
  <si>
    <t>志賀直哉</t>
  </si>
  <si>
    <t>しがなおや</t>
  </si>
  <si>
    <t>真鶴</t>
  </si>
  <si>
    <t>清兵衛と瓢簞・小僧の神様</t>
  </si>
  <si>
    <t>志貴皇子</t>
  </si>
  <si>
    <t>しきのみこ</t>
  </si>
  <si>
    <t>石走る垂水の上のさわらびの萌え出づる春になりにけるかも</t>
  </si>
  <si>
    <t>重松清</t>
  </si>
  <si>
    <t>しげまつきよし</t>
  </si>
  <si>
    <t>さすらい猫ノアの伝説</t>
  </si>
  <si>
    <t>持統天皇</t>
  </si>
  <si>
    <t>じとうてんのう</t>
  </si>
  <si>
    <t>春過ぎて夏来るらし白たへの衣干したり天の香具山</t>
  </si>
  <si>
    <t>柴田佳秀</t>
  </si>
  <si>
    <t>しばたよしひで</t>
  </si>
  <si>
    <t>おもしろ生き物研究 おしえてフクロウのひみつ</t>
  </si>
  <si>
    <t>司馬遼太郎</t>
  </si>
  <si>
    <t>しばりょうたろう</t>
  </si>
  <si>
    <t>竜馬がゆく 一</t>
  </si>
  <si>
    <t>竜馬がゆく 二</t>
  </si>
  <si>
    <t>竜馬がゆく 三</t>
  </si>
  <si>
    <t>竜馬がゆく 四</t>
  </si>
  <si>
    <t>竜馬がゆく 五</t>
  </si>
  <si>
    <t>竜馬がゆく 六</t>
  </si>
  <si>
    <t>竜馬がゆく 七</t>
  </si>
  <si>
    <t>竜馬がゆく 八</t>
  </si>
  <si>
    <t>シビル=ウェッタシンハ</t>
  </si>
  <si>
    <t>しびる=うぇったしんは</t>
  </si>
  <si>
    <t>下77</t>
  </si>
  <si>
    <t>スリランカの昔話　ふしぎな銀の木</t>
  </si>
  <si>
    <t>三年とうげ</t>
  </si>
  <si>
    <t>島木赤彦</t>
  </si>
  <si>
    <t>しまきあかひこ</t>
  </si>
  <si>
    <t>めざましき若葉の色の日のいろの揺れを静かにたのしみにけり</t>
  </si>
  <si>
    <t>島崎藤村</t>
  </si>
  <si>
    <t>しまざきとうそん</t>
  </si>
  <si>
    <t>長野県「小諸なる古城のほとり」</t>
  </si>
  <si>
    <t>142-143</t>
  </si>
  <si>
    <t>初恋</t>
  </si>
  <si>
    <t>嶋田泰子</t>
  </si>
  <si>
    <t>しまだやすこ</t>
  </si>
  <si>
    <t>上117</t>
  </si>
  <si>
    <t>いきもの　かくれんぼ</t>
  </si>
  <si>
    <t>うみの　かくれんぼ</t>
  </si>
  <si>
    <t>清水洋美</t>
  </si>
  <si>
    <t>しみずひろみ</t>
  </si>
  <si>
    <t>猿橋勝子【女性科学者の先駆者】</t>
  </si>
  <si>
    <t>はじめて読む科学者の伝記 池田菊苗</t>
  </si>
  <si>
    <t>志村ふくみ</t>
  </si>
  <si>
    <t>しむらふくみ</t>
  </si>
  <si>
    <t>色を奏でる</t>
  </si>
  <si>
    <t>下中菜穂</t>
  </si>
  <si>
    <t>しもなかなほ</t>
  </si>
  <si>
    <t>こども文様じてん</t>
  </si>
  <si>
    <t>下村健一</t>
  </si>
  <si>
    <t>しもむらけんいち</t>
  </si>
  <si>
    <t>窓をひろげて考えよう　体験！メディアリテラシー</t>
  </si>
  <si>
    <t>下村湖人</t>
  </si>
  <si>
    <t>しもむらこじん</t>
  </si>
  <si>
    <t>佐賀県「次郎物語」</t>
  </si>
  <si>
    <t>ジャーヴィス</t>
  </si>
  <si>
    <t>じゃーびぃす</t>
  </si>
  <si>
    <t>アランの歯は でっかいぞ こわーいぞ</t>
  </si>
  <si>
    <t>シャーロット=ゾロトウ</t>
  </si>
  <si>
    <t>しゃーろっと=ぞろとう</t>
  </si>
  <si>
    <t>ねえさんといもうと</t>
  </si>
  <si>
    <t>釈迢空（折口信夫）</t>
  </si>
  <si>
    <t>しゃくちょうくう（おりくちのぶお）</t>
  </si>
  <si>
    <t>葛の花 踏みしだかれて、色あたらし。この山道を行きし人あり</t>
  </si>
  <si>
    <t>季節のしおり 秋</t>
  </si>
  <si>
    <t>ジャスティン=ロバーツ</t>
  </si>
  <si>
    <t>じゃすてぃん=ろばーつ</t>
  </si>
  <si>
    <t>ちっちゃな サリーは みていたよ ひとりでも ゆうきを だせたなら</t>
  </si>
  <si>
    <t>ジャッキー=モリス</t>
  </si>
  <si>
    <t>じゃっきー=もりす</t>
  </si>
  <si>
    <t>ソロモンの白いキツネ</t>
  </si>
  <si>
    <t>ジュール・ヴェルヌ</t>
  </si>
  <si>
    <t>じゅーる・ヴぇるぬ</t>
  </si>
  <si>
    <t>海底二万里 上</t>
  </si>
  <si>
    <t>海底二万里 下</t>
  </si>
  <si>
    <t>ジュール=ルナール</t>
  </si>
  <si>
    <t>じゅーる=るなーる</t>
  </si>
  <si>
    <t>蛇</t>
  </si>
  <si>
    <t>ジョアンナ=トゥロートン</t>
  </si>
  <si>
    <t>じょあんな=とぅろーとん</t>
  </si>
  <si>
    <t>天の火をぬすんだウサギ</t>
  </si>
  <si>
    <t>小風さち</t>
  </si>
  <si>
    <t>しょうかぜさち</t>
  </si>
  <si>
    <t>上102</t>
  </si>
  <si>
    <t>生源寺眞一</t>
  </si>
  <si>
    <t>しょうげんじしんいち</t>
  </si>
  <si>
    <t>「いただきます」を考える ～大切なごはんと田んぼの話～</t>
  </si>
  <si>
    <t>小路すず</t>
  </si>
  <si>
    <t>しょうじすず</t>
  </si>
  <si>
    <t>下83</t>
  </si>
  <si>
    <t>ナンシー探偵事務所　呪いの幽霊屋敷</t>
  </si>
  <si>
    <t>友情のかべ新聞</t>
  </si>
  <si>
    <t>庄司三智子</t>
  </si>
  <si>
    <t>しょうじみちこ</t>
  </si>
  <si>
    <t>かぶきわらし</t>
  </si>
  <si>
    <t>ジョージナ=スティーブンス</t>
  </si>
  <si>
    <t>じょーじな=すてぃーぶんす</t>
  </si>
  <si>
    <t>ステラとカモメとプラスチック うみべのおそうじパーティー</t>
  </si>
  <si>
    <t>ジョーダン=スコット</t>
  </si>
  <si>
    <t>じょーだん=すこっと</t>
  </si>
  <si>
    <t>ぼくは川のように話す</t>
  </si>
  <si>
    <t>ジョン=キラカ</t>
  </si>
  <si>
    <t>じょん=きらか</t>
  </si>
  <si>
    <t>チンパンジーとさかなどろぼう</t>
  </si>
  <si>
    <t>白川優子</t>
  </si>
  <si>
    <t>しらかわゆうこ</t>
  </si>
  <si>
    <t>紛争地の看護師</t>
  </si>
  <si>
    <t>新開孝</t>
  </si>
  <si>
    <t>しんかいたかし</t>
  </si>
  <si>
    <t>むしこぶ　みつけた</t>
  </si>
  <si>
    <t>きのこレストラン</t>
  </si>
  <si>
    <t>新川和江</t>
  </si>
  <si>
    <t>しんかわかずえ</t>
  </si>
  <si>
    <t>名づけられた葉</t>
  </si>
  <si>
    <t>216-218</t>
  </si>
  <si>
    <t>わたしを束ねないで</t>
  </si>
  <si>
    <t>真珠まりこ</t>
  </si>
  <si>
    <t>しんじゅまりこ</t>
  </si>
  <si>
    <t>もったいないばあさん</t>
  </si>
  <si>
    <t>もったいないばあさん かわを ゆく</t>
  </si>
  <si>
    <t>もったいないばあさんと考えよう 世界のこと 生きものがきえる</t>
  </si>
  <si>
    <t>スーザン=バーレイ</t>
  </si>
  <si>
    <t>すーざん=ばーれい</t>
  </si>
  <si>
    <t>わすれられない おくりもの</t>
  </si>
  <si>
    <t>スーザン=フッド</t>
  </si>
  <si>
    <t>すーざん=ふっど</t>
  </si>
  <si>
    <t>スラムにひびくバイオリン ゴミを楽器に変えたリサイクル・オーケストラ</t>
  </si>
  <si>
    <t>スージー=ホッジ</t>
  </si>
  <si>
    <t>すーじー=ほっじ</t>
  </si>
  <si>
    <t>美術ってなあに？“なぜ？”から広がるアートの世界</t>
  </si>
  <si>
    <t>末吉暁子</t>
  </si>
  <si>
    <t>すえよしあきこ</t>
  </si>
  <si>
    <t>下60</t>
  </si>
  <si>
    <t>ながぐつをはいたねこ</t>
  </si>
  <si>
    <t>菅原孝標女</t>
  </si>
  <si>
    <t>すがわらたかすえおんな</t>
  </si>
  <si>
    <t>更級日記</t>
  </si>
  <si>
    <t>菅原道真</t>
  </si>
  <si>
    <t>すがわらのみちざね</t>
  </si>
  <si>
    <t>東風吹かばにほひをこせよ梅花主なしとて春を忘るな</t>
  </si>
  <si>
    <t>このたびは幣も取りあへず手向山紅葉の錦神のまにまに</t>
  </si>
  <si>
    <t>杉田久女</t>
  </si>
  <si>
    <t>すぎたひさしおんな</t>
  </si>
  <si>
    <t>秋空につぶてのごとき一羽かな</t>
  </si>
  <si>
    <t>すぎたひさじょ</t>
  </si>
  <si>
    <t>谺して山ほととぎすほしいまま</t>
  </si>
  <si>
    <t>杉みき子</t>
  </si>
  <si>
    <t>すぎみきこ</t>
  </si>
  <si>
    <t>わらぐつのなかの神様</t>
  </si>
  <si>
    <t>杉本深由起</t>
  </si>
  <si>
    <t>すぎもとみゆき</t>
  </si>
  <si>
    <t>漢字はうたう</t>
  </si>
  <si>
    <t>杉本りえ</t>
  </si>
  <si>
    <t>すぎもとりえ</t>
  </si>
  <si>
    <t>馬と明日へ</t>
  </si>
  <si>
    <t>図書館を使いこなそう</t>
  </si>
  <si>
    <t>杉山亮</t>
  </si>
  <si>
    <t>すぎやまあきら</t>
  </si>
  <si>
    <t>にゃんにゃん探偵団</t>
  </si>
  <si>
    <t>一休さん</t>
  </si>
  <si>
    <t>杉山龍丸</t>
  </si>
  <si>
    <t>すぎやまたつまる</t>
  </si>
  <si>
    <t>268-271</t>
  </si>
  <si>
    <t>二つの悲しみ</t>
  </si>
  <si>
    <t>鈴木俊貴</t>
  </si>
  <si>
    <t>すずきとしたか</t>
  </si>
  <si>
    <t>128-135</t>
  </si>
  <si>
    <t>「言葉」をもつ鳥、シジュウカラ</t>
  </si>
  <si>
    <t>鈴木博房</t>
  </si>
  <si>
    <t>すずきひろふさ</t>
  </si>
  <si>
    <t>警察犬 アンズの事件簿 小さいけれど、大きな仕事</t>
  </si>
  <si>
    <t>鈴木裕之</t>
  </si>
  <si>
    <t>すずきひろゆき</t>
  </si>
  <si>
    <t>恋する文化人類学者</t>
  </si>
  <si>
    <t>鈴木真砂女</t>
  </si>
  <si>
    <t>すずきまさじょ</t>
  </si>
  <si>
    <t>くず餅のきな粉しめりし大暑かな</t>
  </si>
  <si>
    <t>鈴木まもる</t>
  </si>
  <si>
    <t>すずきまもる</t>
  </si>
  <si>
    <t>としょかんの きょうりゅう</t>
  </si>
  <si>
    <t>鈴木一史</t>
  </si>
  <si>
    <t>すずきもとふみ</t>
  </si>
  <si>
    <t>須田貢正</t>
  </si>
  <si>
    <t>すだみつぐせい</t>
  </si>
  <si>
    <t>巣づくりの名人　スズメバチ</t>
  </si>
  <si>
    <t>スティーブ=ジェンキンズ</t>
  </si>
  <si>
    <t>すてぃーぶ=じぇんきんず</t>
  </si>
  <si>
    <t>どうぶつの ことば――ケロケロ　バシャバシャ　ブルンブルン</t>
  </si>
  <si>
    <t>スティーブン=W=マーティン</t>
  </si>
  <si>
    <t>すてぃーぶん=W=まーてぃん</t>
  </si>
  <si>
    <t>わたしの ペットは まんまるいし</t>
  </si>
  <si>
    <t>須藤健一</t>
  </si>
  <si>
    <t>すどうけんいち</t>
  </si>
  <si>
    <t>それ日本と逆!?　文化のちがい 習慣のちがい　第２期②　ペラペラ　ことばとものの名前</t>
  </si>
  <si>
    <t>崇徳院</t>
  </si>
  <si>
    <t>すとくいん</t>
  </si>
  <si>
    <t>瀬を早み岩にせかるる滝川のわれても末に逢はむとぞ思ふ</t>
  </si>
  <si>
    <t>すなだゆか</t>
  </si>
  <si>
    <t>見て、知る、サステナブル はじめての脱炭素</t>
  </si>
  <si>
    <t>世阿弥</t>
  </si>
  <si>
    <t>ぜあみ</t>
  </si>
  <si>
    <t>「花鏡」世阿弥</t>
  </si>
  <si>
    <t>清少納言</t>
  </si>
  <si>
    <t>せいしょうなごん</t>
  </si>
  <si>
    <t>春はあけぼの。……</t>
  </si>
  <si>
    <t>「枕草子」第一段の一部</t>
  </si>
  <si>
    <t>語彙を豊かに</t>
  </si>
  <si>
    <t>夏は夜。……</t>
  </si>
  <si>
    <t>「枕草子」第四十段の一部</t>
  </si>
  <si>
    <t>秋は夕暮れ。……</t>
  </si>
  <si>
    <t>冬はつとめて。……</t>
  </si>
  <si>
    <t>夜をこめて鳥の空音ははかるともよに逢坂の関は許さじ</t>
  </si>
  <si>
    <t>36-38</t>
  </si>
  <si>
    <t>枕草子</t>
  </si>
  <si>
    <t>枕草子（原文）</t>
  </si>
  <si>
    <t>瀬尾まいこ</t>
  </si>
  <si>
    <t>せおまいこ</t>
  </si>
  <si>
    <t>86-87</t>
  </si>
  <si>
    <t>あと少し、もう少し</t>
  </si>
  <si>
    <t>本の中の中学生</t>
  </si>
  <si>
    <t>戸村飯店 青春100連発</t>
  </si>
  <si>
    <t>私の一冊 上白石萌音</t>
  </si>
  <si>
    <t>関根栄一</t>
  </si>
  <si>
    <t>せきねえいいち</t>
  </si>
  <si>
    <t>かいだん</t>
  </si>
  <si>
    <t>関野吉晴</t>
  </si>
  <si>
    <t>せきのよしはる</t>
  </si>
  <si>
    <t>嵐の大地 パタゴニア</t>
  </si>
  <si>
    <t>瀬田貞二</t>
  </si>
  <si>
    <t>せたていじ</t>
  </si>
  <si>
    <t>世界のむかしばなし</t>
  </si>
  <si>
    <t>ゼバスティアン・メッシェンモーザー</t>
  </si>
  <si>
    <t>ぜばすてぃあん・めっしぇんもーざー</t>
  </si>
  <si>
    <t>空の飛びかた</t>
  </si>
  <si>
    <t>蝉丸</t>
  </si>
  <si>
    <t>せみまる</t>
  </si>
  <si>
    <t>これやこの行くも帰るも別れては知るも知らぬも逢坂の関</t>
  </si>
  <si>
    <t>セルビー=ビーラー</t>
  </si>
  <si>
    <t>せるびー=びーらー</t>
  </si>
  <si>
    <t>せかいのこどもたちのはなし はがぬけたらどうするの？</t>
  </si>
  <si>
    <t>僧正遍昭</t>
  </si>
  <si>
    <t>そうじょうへんじょう</t>
  </si>
  <si>
    <t>天つ風雲の通ひ路吹き閉ぢよをとめの姿しばしとどめむ</t>
  </si>
  <si>
    <t>相馬遷子</t>
  </si>
  <si>
    <t>そうませんし</t>
  </si>
  <si>
    <t>華やかに風花降らすどの雲ぞ</t>
  </si>
  <si>
    <t>蘇軾</t>
  </si>
  <si>
    <t>そしょく</t>
  </si>
  <si>
    <t>春夜</t>
  </si>
  <si>
    <t>ダイアナ=アストン</t>
  </si>
  <si>
    <t>だいあな=あすとん</t>
  </si>
  <si>
    <t>たねのはなし　かしこくておしゃれでふしぎな、ちいさないのち</t>
  </si>
  <si>
    <t>だいまきけいご</t>
  </si>
  <si>
    <t>下48</t>
  </si>
  <si>
    <t>高木敏子</t>
  </si>
  <si>
    <t>たかぎとしこ</t>
  </si>
  <si>
    <t>新版 ガラスのうさぎ</t>
  </si>
  <si>
    <t>髙木まさき</t>
  </si>
  <si>
    <t>たかぎまさき</t>
  </si>
  <si>
    <t>疑問調べ大作戦</t>
  </si>
  <si>
    <t>高階杞一</t>
  </si>
  <si>
    <t>たかしなきいち</t>
  </si>
  <si>
    <t>高田敏子</t>
  </si>
  <si>
    <t>たかだとしこ</t>
  </si>
  <si>
    <t>忘れもの</t>
  </si>
  <si>
    <t>上116</t>
  </si>
  <si>
    <t>たかどのほうこ</t>
  </si>
  <si>
    <t>みどりいろのたね</t>
  </si>
  <si>
    <t>高梨浩樹</t>
  </si>
  <si>
    <t>たかなしこうき</t>
  </si>
  <si>
    <t>塩の絵本</t>
  </si>
  <si>
    <t>高野素十</t>
  </si>
  <si>
    <t>たかのすじゅう</t>
  </si>
  <si>
    <t>上43</t>
  </si>
  <si>
    <t>空をゆく一かたまりの花吹雪</t>
  </si>
  <si>
    <t>髙野紀子</t>
  </si>
  <si>
    <t>たかののりこ</t>
  </si>
  <si>
    <t>日本語オノマトペのえほん</t>
  </si>
  <si>
    <t>高野秀行</t>
  </si>
  <si>
    <t>たかのひでゆき</t>
  </si>
  <si>
    <t>謎のアジア納豆</t>
  </si>
  <si>
    <t>高橋淡路女</t>
  </si>
  <si>
    <t>たかはしあわじじょ</t>
  </si>
  <si>
    <t>七夕や心もとなき朝ぐもり</t>
  </si>
  <si>
    <t>高橋卓志</t>
  </si>
  <si>
    <t>たかはしたくし</t>
  </si>
  <si>
    <t>髙橋真理子</t>
  </si>
  <si>
    <t>たかはしまりこ</t>
  </si>
  <si>
    <t>星空を届けたい～出張プラネタリウム、はじめました！～</t>
  </si>
  <si>
    <t>星空を届けたい</t>
  </si>
  <si>
    <t>高畑勲</t>
  </si>
  <si>
    <t>たかはたいさお</t>
  </si>
  <si>
    <t>『鳥獣戯画』を読む</t>
  </si>
  <si>
    <t>高畠純</t>
  </si>
  <si>
    <t>たかはたじゅん</t>
  </si>
  <si>
    <t>十二支のことわざえほん</t>
  </si>
  <si>
    <t>高浜虚子</t>
  </si>
  <si>
    <t>たかはまきょし</t>
  </si>
  <si>
    <t>春風や闘志いだきて丘に立つ</t>
  </si>
  <si>
    <t>炎天にすこし生まれし日かげかな</t>
  </si>
  <si>
    <t>虹立ちて忽ち君の在る如し</t>
  </si>
  <si>
    <t>愛媛県「金亀子擲つ闇の深さかな」</t>
  </si>
  <si>
    <t>桐一葉日当たりながら落ちにけり</t>
  </si>
  <si>
    <t>ものなくて軽き袂や衣更</t>
  </si>
  <si>
    <t>高見順</t>
  </si>
  <si>
    <t>たかみじゅん</t>
  </si>
  <si>
    <t>われは草なり</t>
  </si>
  <si>
    <t>福井県「われは草なり」</t>
  </si>
  <si>
    <t>高村光太郎</t>
  </si>
  <si>
    <t>たかむらこうたろう</t>
  </si>
  <si>
    <t>冬が来た</t>
  </si>
  <si>
    <t>福島県「樹下の二人」</t>
  </si>
  <si>
    <t>高森登志夫</t>
  </si>
  <si>
    <t>たかもりとしお</t>
  </si>
  <si>
    <t>たねのずかん　とぶ・はじける・くっつく</t>
  </si>
  <si>
    <t>高屋窓秋</t>
  </si>
  <si>
    <t>たかやそうしゅう</t>
  </si>
  <si>
    <t>ちるさくら海あをければ海へちる</t>
  </si>
  <si>
    <t>宝井琴調</t>
  </si>
  <si>
    <t>たからいきんちょう</t>
  </si>
  <si>
    <t>講談えほん 徂徠どうふ</t>
  </si>
  <si>
    <t>竹内照夫</t>
  </si>
  <si>
    <t>たけうちてるお</t>
  </si>
  <si>
    <t>矛盾</t>
  </si>
  <si>
    <t>武鹿悦子</t>
  </si>
  <si>
    <t>たけしかえつこ</t>
  </si>
  <si>
    <t>くすのきだんちの　ねむりいす</t>
  </si>
  <si>
    <t>武田正</t>
  </si>
  <si>
    <t>たけだただし</t>
  </si>
  <si>
    <t>さる　と　びっき</t>
  </si>
  <si>
    <t>武田剛</t>
  </si>
  <si>
    <t>たけだつよし</t>
  </si>
  <si>
    <t>もうひとつの屋久島から～世界遺産の森が伝えたいこと～</t>
  </si>
  <si>
    <t>たけたにちほみ</t>
  </si>
  <si>
    <t>わきだせ！ いのちの水 ～日本伝統の上総掘り井戸をアフリカに～</t>
  </si>
  <si>
    <t>武田正倫</t>
  </si>
  <si>
    <t>たけだまさみち</t>
  </si>
  <si>
    <t>うみのかくれんぼ　もぐってかくれる</t>
  </si>
  <si>
    <t>武田康男</t>
  </si>
  <si>
    <t>たけだやすお</t>
  </si>
  <si>
    <t>ゆきの けっしょう</t>
  </si>
  <si>
    <t>武本匡弘</t>
  </si>
  <si>
    <t>たけもとまさひろ</t>
  </si>
  <si>
    <t>海の中から地球を考える～プロダイバーが伝える気候危機～</t>
  </si>
  <si>
    <t>太宰 治</t>
  </si>
  <si>
    <t>だざい おさむ</t>
  </si>
  <si>
    <t>人間失格</t>
  </si>
  <si>
    <t>私の一冊 又吉直樹</t>
  </si>
  <si>
    <t>太宰治</t>
  </si>
  <si>
    <t>だざいおさむ</t>
  </si>
  <si>
    <t>走れメロス</t>
  </si>
  <si>
    <t>斜陽</t>
  </si>
  <si>
    <t>青森県「津軽」</t>
  </si>
  <si>
    <t>山梨県「富嶽百景」</t>
  </si>
  <si>
    <t>204-219</t>
  </si>
  <si>
    <t>田島木綿子</t>
  </si>
  <si>
    <t>たじまゆうこ</t>
  </si>
  <si>
    <t>海獣学者、クジラを解剖する。</t>
  </si>
  <si>
    <t>多田多恵子</t>
  </si>
  <si>
    <t>ただたえこ</t>
  </si>
  <si>
    <t>びっくり まつぼっくり</t>
  </si>
  <si>
    <t>花のたね・木の実のちえ②　スミレとアリ</t>
  </si>
  <si>
    <t>田近洵一</t>
  </si>
  <si>
    <t>たぢかまことはじめ</t>
  </si>
  <si>
    <t>絵で読む日本の古典４　平家物語</t>
  </si>
  <si>
    <t>橘曙覧</t>
  </si>
  <si>
    <t>たちばなあけみ</t>
  </si>
  <si>
    <t>たのしみは妻子むつまじくうちつどひ頭ならべて物をくふ時</t>
  </si>
  <si>
    <t>たのしみは</t>
  </si>
  <si>
    <t>たのしみは朝おきいでて昨日まで無かりし花の咲ける見る時</t>
  </si>
  <si>
    <t>立原道造</t>
  </si>
  <si>
    <t>たちはらみちぞう</t>
  </si>
  <si>
    <t>ひとり林に…</t>
  </si>
  <si>
    <t>言葉１１ さまざまな表現技法</t>
  </si>
  <si>
    <t>たてのひろし</t>
  </si>
  <si>
    <t>あまがえるのぼうけん</t>
  </si>
  <si>
    <t>立松和平</t>
  </si>
  <si>
    <t>たてまつわへい</t>
  </si>
  <si>
    <t>海の命</t>
  </si>
  <si>
    <t>田中和雄</t>
  </si>
  <si>
    <t>たなかかずお</t>
  </si>
  <si>
    <t>幼い子の詩集 パタポン①</t>
  </si>
  <si>
    <t>田中洋美</t>
  </si>
  <si>
    <t>たなかひろみ</t>
  </si>
  <si>
    <t>国語をめぐる冒険</t>
  </si>
  <si>
    <t>ダニエル＝デフォー</t>
  </si>
  <si>
    <t>だにえる でふぉー</t>
  </si>
  <si>
    <t>ロビンソン・クルーソー</t>
  </si>
  <si>
    <t>谷川晃一</t>
  </si>
  <si>
    <t>たにがわこういち</t>
  </si>
  <si>
    <t>かずあそび ウラパン・オコサ</t>
  </si>
  <si>
    <t>谷川俊太郎</t>
  </si>
  <si>
    <t>たにかわしゅんたろう</t>
  </si>
  <si>
    <t>かんがえるのって おもしろい</t>
  </si>
  <si>
    <t>かんがえるのっておもしろい</t>
  </si>
  <si>
    <t>リード文</t>
  </si>
  <si>
    <t>生きる</t>
  </si>
  <si>
    <t>谷川俊太郎のコメント</t>
  </si>
  <si>
    <t>どきん</t>
  </si>
  <si>
    <t>へいわとせんそう</t>
  </si>
  <si>
    <t>きっときってかってきて きっときってかってはってきて</t>
  </si>
  <si>
    <t>ことばをたのしもう</t>
  </si>
  <si>
    <t>たいこ</t>
  </si>
  <si>
    <t>いっぽんの鉛筆のむこうに</t>
  </si>
  <si>
    <t>上136</t>
  </si>
  <si>
    <t>ことこ</t>
  </si>
  <si>
    <t>ことばあそびをしよう</t>
  </si>
  <si>
    <t>上95</t>
  </si>
  <si>
    <t>みんみん</t>
  </si>
  <si>
    <t>きせつのことば 夏</t>
  </si>
  <si>
    <t>扉</t>
  </si>
  <si>
    <t>朝のリレー</t>
  </si>
  <si>
    <t>たにがわしゅんたろう</t>
  </si>
  <si>
    <t>谷川俊太郎詩集　すき</t>
  </si>
  <si>
    <t>かんがえるのって　おもしろい</t>
  </si>
  <si>
    <t>ことばあそびうた</t>
  </si>
  <si>
    <t>アラマせんせいとげんごろう</t>
  </si>
  <si>
    <t>上17</t>
  </si>
  <si>
    <t>谷川俊太郎少年詩集　どきん</t>
  </si>
  <si>
    <t>上25</t>
  </si>
  <si>
    <t>ふじさんとおひさま</t>
  </si>
  <si>
    <t>たにぐちまこと</t>
  </si>
  <si>
    <t>こどもプログラミング　なぜプログラミングを学ぶのかがわかる本</t>
  </si>
  <si>
    <t>谷本道哉</t>
  </si>
  <si>
    <t>たにもとみちや</t>
  </si>
  <si>
    <t>スポーツ科学の教科書</t>
  </si>
  <si>
    <t>種田山頭火</t>
  </si>
  <si>
    <t>たねださんとうか</t>
  </si>
  <si>
    <t>窓あけて窓いつぱいの春</t>
  </si>
  <si>
    <t>分け入つても分け入つても青い山</t>
  </si>
  <si>
    <t>たばたせいいち</t>
  </si>
  <si>
    <t>さっちゃんの まほうのて</t>
  </si>
  <si>
    <t>田向健一</t>
  </si>
  <si>
    <t>たむかいけんいち</t>
  </si>
  <si>
    <t>珍獣ドクターのドタバタ診察日記 動物の命に「まった」なし！</t>
  </si>
  <si>
    <t>俵 万智</t>
  </si>
  <si>
    <t>たわら まち</t>
  </si>
  <si>
    <t>サラダ記念日</t>
  </si>
  <si>
    <t>俵万智</t>
  </si>
  <si>
    <t>たわらまち</t>
  </si>
  <si>
    <t>蛇行する川には蛇行の理由あり急げばいいってもんじゃないよと</t>
  </si>
  <si>
    <t>「寒いね」と話しかければ「寒いね」と答える人のいるあたたかさ</t>
  </si>
  <si>
    <t>千葉幹夫</t>
  </si>
  <si>
    <t>ちばみきお</t>
  </si>
  <si>
    <t>さんまいのおふだ</t>
  </si>
  <si>
    <t>チャーリー=マッケジー</t>
  </si>
  <si>
    <t>ちゃーりー まっけじー</t>
  </si>
  <si>
    <t>ぼく モグラ キツネ 馬</t>
  </si>
  <si>
    <t>長新太</t>
  </si>
  <si>
    <t>ちょうしんた</t>
  </si>
  <si>
    <t>上38</t>
  </si>
  <si>
    <t>キャベツくん</t>
  </si>
  <si>
    <t>としょかんへいこう</t>
  </si>
  <si>
    <t>塚田祐之</t>
  </si>
  <si>
    <t>つかだひろゆき</t>
  </si>
  <si>
    <t>その情報、本当ですか？</t>
  </si>
  <si>
    <t>津田穂乃果</t>
  </si>
  <si>
    <t>つだほのか</t>
  </si>
  <si>
    <t>津田雄一</t>
  </si>
  <si>
    <t>つだゆういち</t>
  </si>
  <si>
    <t>200-201</t>
  </si>
  <si>
    <t>はやぶさ2 最強ミッションの真実</t>
  </si>
  <si>
    <t>研究の現場 にようこそ</t>
  </si>
  <si>
    <t>はやぶさ２ 最強ミッションの真実</t>
  </si>
  <si>
    <t>研究の現場にようこそ</t>
  </si>
  <si>
    <t>土屋陽介</t>
  </si>
  <si>
    <t>つちやようすけ</t>
  </si>
  <si>
    <t>壺井栄</t>
  </si>
  <si>
    <t>つぼいさかえ</t>
  </si>
  <si>
    <t>香川県「二十四の瞳」</t>
  </si>
  <si>
    <t>坪内稔典</t>
  </si>
  <si>
    <t>つぼうちねんてん</t>
  </si>
  <si>
    <t>小学生のための俳句入門 君も あなたも ハイキング</t>
  </si>
  <si>
    <t>露木和男</t>
  </si>
  <si>
    <t>つゆきかずお</t>
  </si>
  <si>
    <t>さがそう！みぢかなしぜん きせつのずかん2 なつのずかん</t>
  </si>
  <si>
    <t>つるたようこ</t>
  </si>
  <si>
    <t>やさいの　おにたいじ</t>
  </si>
  <si>
    <t>鶴見正夫</t>
  </si>
  <si>
    <t>つるみまさお</t>
  </si>
  <si>
    <t>雨のうた</t>
  </si>
  <si>
    <t>上114</t>
  </si>
  <si>
    <t>上194</t>
  </si>
  <si>
    <t>はなび</t>
  </si>
  <si>
    <t>デイビッド=リッチフィールド</t>
  </si>
  <si>
    <t>でいびっど=りっちふぃーるど</t>
  </si>
  <si>
    <t>クマと森のピアノ</t>
  </si>
  <si>
    <t>出口智之</t>
  </si>
  <si>
    <t>でぐちともゆき</t>
  </si>
  <si>
    <t>手島利夫</t>
  </si>
  <si>
    <t>てしまとしお</t>
  </si>
  <si>
    <t>学校でやってみた！SDGs実践ナビ①
 地球環境を守りたい！</t>
  </si>
  <si>
    <t>学校でやってみた！SDGs実践ナビ②
 すべての人を大切にしたい！</t>
  </si>
  <si>
    <t>学校でやってみた！SDGs実践ナビ③
 平和とパートナーシップをかなえたい！</t>
  </si>
  <si>
    <t>手塚治虫</t>
  </si>
  <si>
    <t>てづかおさむ</t>
  </si>
  <si>
    <t>ぼくのマンガ人生</t>
  </si>
  <si>
    <t>火の鳥 1 黎明編</t>
  </si>
  <si>
    <t>私の一冊 中村勘九郎</t>
  </si>
  <si>
    <t>火の鳥 2 未来編</t>
  </si>
  <si>
    <t>火の鳥 3 ヤマト・異形編</t>
  </si>
  <si>
    <t>火の鳥 4 鳳凰編</t>
  </si>
  <si>
    <t>火の鳥 5 復活・羽衣編</t>
  </si>
  <si>
    <t>火の鳥 6 望郷編</t>
  </si>
  <si>
    <t>火の鳥 7 乱世編（上）</t>
  </si>
  <si>
    <t>火の鳥 8 乱世編（下）</t>
  </si>
  <si>
    <t>火の鳥 9 宇宙・生命編</t>
  </si>
  <si>
    <t>火の鳥 10 太陽編（上）</t>
  </si>
  <si>
    <t>火の鳥 11 太陽編（中）</t>
  </si>
  <si>
    <t>火の鳥 12 太陽編（下）</t>
  </si>
  <si>
    <t>火の鳥 13 ギリシャ・ローマ編</t>
  </si>
  <si>
    <t>火の鳥 14 別巻</t>
  </si>
  <si>
    <t>デビッド=マッキー</t>
  </si>
  <si>
    <t>でびっど=まっきー</t>
  </si>
  <si>
    <t>せかいで　いちばん　つよい国</t>
  </si>
  <si>
    <t>デボラこうの史代エリス</t>
  </si>
  <si>
    <t>でぼら えりす</t>
  </si>
  <si>
    <t>生きのびるために</t>
  </si>
  <si>
    <t>デミ</t>
  </si>
  <si>
    <t>でみ</t>
  </si>
  <si>
    <t>１つぶの おこめ さんすうの むかしばなし</t>
  </si>
  <si>
    <t>寺田寅彦</t>
  </si>
  <si>
    <t>てらだとらひこ</t>
  </si>
  <si>
    <t>高知県「初旅」</t>
  </si>
  <si>
    <t>寺村輝夫</t>
  </si>
  <si>
    <t>てらむらてるお</t>
  </si>
  <si>
    <t>ぼくは王さま</t>
  </si>
  <si>
    <t>吉四六さん</t>
  </si>
  <si>
    <t>寺山修司</t>
  </si>
  <si>
    <t>てらやましゅうじ</t>
  </si>
  <si>
    <t>海を知らぬ少女の前に麦藁帽のわれは両手をひろげていたり</t>
  </si>
  <si>
    <t>一ばんみじかい抒情詩</t>
  </si>
  <si>
    <t>テリー=ファン</t>
  </si>
  <si>
    <t>てりー=ふぁん</t>
  </si>
  <si>
    <t>土井晩翠</t>
  </si>
  <si>
    <t>どいばんすい</t>
  </si>
  <si>
    <t>宮城県「青葉城」</t>
  </si>
  <si>
    <t>峠三吉</t>
  </si>
  <si>
    <t>とうげさんきち</t>
  </si>
  <si>
    <t>広島県「原爆詩集」</t>
  </si>
  <si>
    <t>トーベ＝ヤンソン</t>
  </si>
  <si>
    <t>とーべ やんそん</t>
  </si>
  <si>
    <t>ムーミン全集［新版］1 ムーミン谷の彗星</t>
  </si>
  <si>
    <t>ムーミン全集［新版］2 たのしいムーミン一家</t>
  </si>
  <si>
    <t>ムーミン全集［新版］3 ムーミンパパの思い出</t>
  </si>
  <si>
    <t>ムーミン全集［新版］4 ムーミン谷の夏まつり</t>
  </si>
  <si>
    <t>ムーミン全集［新版］5 ムーミン谷の冬</t>
  </si>
  <si>
    <t>ムーミン全集［新版］6 ムーミン谷の仲間たち</t>
  </si>
  <si>
    <t>ムーミン全集［新版］7 ムーミンパパ海へいく</t>
  </si>
  <si>
    <t>ムーミン全集［新版］8 ムーミン谷の十一月</t>
  </si>
  <si>
    <t>ムーミン全集［新版］9 小さなトロールと大きな洪水</t>
  </si>
  <si>
    <t>杜甫</t>
  </si>
  <si>
    <t>とほ</t>
  </si>
  <si>
    <t>春望</t>
  </si>
  <si>
    <t>冨成忠夫</t>
  </si>
  <si>
    <t>とみなりただお</t>
  </si>
  <si>
    <t>ふゆめ がっしょうだん</t>
  </si>
  <si>
    <t>富安陽子</t>
  </si>
  <si>
    <t>とみやすようこ</t>
  </si>
  <si>
    <t>かげパ</t>
  </si>
  <si>
    <t>ムジナ探偵局　名探偵登場！</t>
  </si>
  <si>
    <t>ぶんぶくちゃがま</t>
  </si>
  <si>
    <t>トム=マックレイ</t>
  </si>
  <si>
    <t>とむ=まっくれい</t>
  </si>
  <si>
    <t>ハンタイおばけ</t>
  </si>
  <si>
    <t>友岡子郷</t>
  </si>
  <si>
    <t>ともおかしごう</t>
  </si>
  <si>
    <t>跳箱の突き手一瞬冬が来る</t>
  </si>
  <si>
    <t>戸森しるこ</t>
  </si>
  <si>
    <t>ともりしるこ</t>
  </si>
  <si>
    <t>ゆかいな床井くん</t>
  </si>
  <si>
    <t>ドリー=ヒルスタッド=バトラー</t>
  </si>
  <si>
    <t>どりー=ひるすたっど=ばとらー</t>
  </si>
  <si>
    <t>名探偵犬バディ　消えた少年のひみつ</t>
  </si>
  <si>
    <t>ドリュー=デイウォルト</t>
  </si>
  <si>
    <t>どりゅー=でいうぉると</t>
  </si>
  <si>
    <t>クレヨンからのおねがい！</t>
  </si>
  <si>
    <t>トルストイ</t>
  </si>
  <si>
    <t>とるすとい</t>
  </si>
  <si>
    <t>３びきのくま</t>
  </si>
  <si>
    <t>ドロシー=ヘンダーソン=ピンチ</t>
  </si>
  <si>
    <t>どろしー=へんだーそん=ぴんち</t>
  </si>
  <si>
    <t>ピンチさんのハッピーホースマンシップ　馬と仲良くなれる本</t>
  </si>
  <si>
    <t>トンケ・ドラフト</t>
  </si>
  <si>
    <t>とんけ・どらふと</t>
  </si>
  <si>
    <t>王への手紙 上</t>
  </si>
  <si>
    <t>王への手紙 下</t>
  </si>
  <si>
    <t>内藤濯</t>
  </si>
  <si>
    <t>ないとうあろう</t>
  </si>
  <si>
    <t>星の王子さま (内藤濯訳)</t>
  </si>
  <si>
    <t>長江優子</t>
  </si>
  <si>
    <t>ながえゆうこ</t>
  </si>
  <si>
    <t>サンドイッチクラブ</t>
  </si>
  <si>
    <t>ナガオカケンメイ</t>
  </si>
  <si>
    <t>ながおかけんめい</t>
  </si>
  <si>
    <t>世界を変える　デザインの力②　伝える</t>
  </si>
  <si>
    <t>中川一史</t>
  </si>
  <si>
    <t>なかがわかずふみ</t>
  </si>
  <si>
    <t>中川なをみ</t>
  </si>
  <si>
    <t>なかがわなをみ</t>
  </si>
  <si>
    <t>茶畑のジャヤ</t>
  </si>
  <si>
    <t>バトン</t>
  </si>
  <si>
    <t>中川ひろたか</t>
  </si>
  <si>
    <t>なかがわひろたか</t>
  </si>
  <si>
    <t>上50</t>
  </si>
  <si>
    <t>あいうえおで あそぼう</t>
  </si>
  <si>
    <t>中川李枝子</t>
  </si>
  <si>
    <t>なかがわりえこ</t>
  </si>
  <si>
    <t>下06</t>
  </si>
  <si>
    <t>くじらぐも</t>
  </si>
  <si>
    <t>たんたのたんけん</t>
  </si>
  <si>
    <t>ぞうさんの ぼうし</t>
  </si>
  <si>
    <t>ぐりとぐら</t>
  </si>
  <si>
    <t>上62</t>
  </si>
  <si>
    <t>いなばの 白うさぎ</t>
  </si>
  <si>
    <t>いなばの白うさぎ</t>
  </si>
  <si>
    <t>上96</t>
  </si>
  <si>
    <t>いちねんせいの うた</t>
  </si>
  <si>
    <t>いちねんせいのうた</t>
  </si>
  <si>
    <t>長倉洋海</t>
  </si>
  <si>
    <t>ながくらひろみ</t>
  </si>
  <si>
    <t>まなぶ</t>
  </si>
  <si>
    <t>フォトジャーナリスト 長倉洋海の眼</t>
  </si>
  <si>
    <t>長崎源之助</t>
  </si>
  <si>
    <t>ながさきげんのすけ</t>
  </si>
  <si>
    <t>下30</t>
  </si>
  <si>
    <t>えんぴつびな</t>
  </si>
  <si>
    <t xml:space="preserve">ちいちゃんのかげおくり </t>
  </si>
  <si>
    <t>中沢けい</t>
  </si>
  <si>
    <t>なかざわけい</t>
  </si>
  <si>
    <t>楽隊のうさぎ</t>
  </si>
  <si>
    <t>仲島ひとみ</t>
  </si>
  <si>
    <t>なかじまひとみ</t>
  </si>
  <si>
    <t>長田享一</t>
  </si>
  <si>
    <t>ながたきょういち</t>
  </si>
  <si>
    <t>古代オリンピックへの旅</t>
  </si>
  <si>
    <t>長塚節</t>
  </si>
  <si>
    <t>ながつかせつ</t>
  </si>
  <si>
    <t>茨城県「芋掘り」</t>
  </si>
  <si>
    <t>長沼毅</t>
  </si>
  <si>
    <t>ながぬまたけし</t>
  </si>
  <si>
    <t>宇宙人っているの？</t>
  </si>
  <si>
    <t>長沼直樹</t>
  </si>
  <si>
    <t>ながぬまなおき</t>
  </si>
  <si>
    <t>最近、地球が暑くてクマってます。</t>
  </si>
  <si>
    <t>中野晴行</t>
  </si>
  <si>
    <t>なかのはるゆき</t>
  </si>
  <si>
    <t>やなせたかし　愛と勇気を子どもたちに</t>
  </si>
  <si>
    <t>長野ヒデ子</t>
  </si>
  <si>
    <t>ながのひでこ</t>
  </si>
  <si>
    <t>声にだすことばえほん　外郎売</t>
  </si>
  <si>
    <t>とのさま１ねんせい</t>
  </si>
  <si>
    <t>なかのひろみ</t>
  </si>
  <si>
    <t>ぴっかぴか　すいぞくかん</t>
  </si>
  <si>
    <t>長野まゆみ</t>
  </si>
  <si>
    <t>ながのまゆみ</t>
  </si>
  <si>
    <t>野川</t>
  </si>
  <si>
    <t>中原中也</t>
  </si>
  <si>
    <t>なかはらちゅうや</t>
  </si>
  <si>
    <t>生い立ちの歌</t>
  </si>
  <si>
    <t>136-137</t>
  </si>
  <si>
    <t>月夜の浜辺</t>
  </si>
  <si>
    <t>中坊徹次</t>
  </si>
  <si>
    <t>なかぼうてつじ</t>
  </si>
  <si>
    <t>290-293</t>
  </si>
  <si>
    <t>幻の魚は生きていた</t>
  </si>
  <si>
    <t>中満 泉</t>
  </si>
  <si>
    <t>なかみつ いずみ</t>
  </si>
  <si>
    <t>未来をつくるあなたへ</t>
  </si>
  <si>
    <t>中満泉</t>
  </si>
  <si>
    <t>なかみついずみ</t>
  </si>
  <si>
    <t>考える人の行動が世界を変える</t>
  </si>
  <si>
    <t>中満泉のコメント</t>
  </si>
  <si>
    <t>中村 哲</t>
  </si>
  <si>
    <t>なかむら てつ</t>
  </si>
  <si>
    <t>天、共に在り</t>
  </si>
  <si>
    <t>アフガニスタンの診療所から</t>
  </si>
  <si>
    <t>わたしは「セロ弾きのゴーシュ」</t>
  </si>
  <si>
    <t>希望の一滴</t>
  </si>
  <si>
    <t>中村和弘</t>
  </si>
  <si>
    <t>なかむらかずひろ</t>
  </si>
  <si>
    <t>季節のことば</t>
  </si>
  <si>
    <t>中村草田男</t>
  </si>
  <si>
    <t>なかむらくさたお</t>
  </si>
  <si>
    <t>萬緑の中や吾子の歯生え初むる</t>
  </si>
  <si>
    <t>葡萄食ふ一語一語の如くにて</t>
  </si>
  <si>
    <t>ナカムラクニオ</t>
  </si>
  <si>
    <t>なかむらくにお</t>
  </si>
  <si>
    <t>本の世界をめぐる冒険</t>
  </si>
  <si>
    <t>中村桂子</t>
  </si>
  <si>
    <t>なかむらけいこ</t>
  </si>
  <si>
    <t>中村汀女</t>
  </si>
  <si>
    <t>なかむらていじょ</t>
  </si>
  <si>
    <t>ゆで玉子むけばかがやく花曇</t>
  </si>
  <si>
    <t>中村哲</t>
  </si>
  <si>
    <t>なかむらてつ</t>
  </si>
  <si>
    <t>190-192</t>
  </si>
  <si>
    <t>中村真</t>
  </si>
  <si>
    <t>なかむらまこと</t>
  </si>
  <si>
    <t>笑うから楽しい</t>
  </si>
  <si>
    <t>中村正人</t>
  </si>
  <si>
    <t>なかむらまさと</t>
  </si>
  <si>
    <t>中谷日出</t>
  </si>
  <si>
    <t>なかやひで</t>
  </si>
  <si>
    <t>上53</t>
  </si>
  <si>
    <t>中山茂大</t>
  </si>
  <si>
    <t>なかやましげお</t>
  </si>
  <si>
    <t>中山千夏</t>
  </si>
  <si>
    <t>なかやまちなつ</t>
  </si>
  <si>
    <t>どんなかんじかなあ</t>
  </si>
  <si>
    <t>中山由美</t>
  </si>
  <si>
    <t>なかやまゆみ</t>
  </si>
  <si>
    <t>北極と南極の「へぇ～」 くらべてわかる地球のこと</t>
  </si>
  <si>
    <t>なかやみわ</t>
  </si>
  <si>
    <t>どんぐりむらの　ほんやさん</t>
  </si>
  <si>
    <t>梨木香歩</t>
  </si>
  <si>
    <t>なしきかほ</t>
  </si>
  <si>
    <t>88-89</t>
  </si>
  <si>
    <t>西の魔女が死んだ</t>
  </si>
  <si>
    <t>西の魔女が死んだ 梨木香歩作品集</t>
  </si>
  <si>
    <t>梨屋アリエ</t>
  </si>
  <si>
    <t>なしやありえ</t>
  </si>
  <si>
    <t>ココロ屋</t>
  </si>
  <si>
    <t>那須正幹</t>
  </si>
  <si>
    <t>なすまさもと</t>
  </si>
  <si>
    <t>怪盗ブラックの宝物</t>
  </si>
  <si>
    <t>夏目漱石</t>
  </si>
  <si>
    <t>なつめそうせき</t>
  </si>
  <si>
    <t>凩や海に夕日を吹き落とす</t>
  </si>
  <si>
    <t>吾輩は猫である</t>
  </si>
  <si>
    <t>グラフの見方／引用・出典</t>
  </si>
  <si>
    <t>草枕</t>
  </si>
  <si>
    <t>東京都「吾輩は猫である」</t>
  </si>
  <si>
    <t>熊本県「二百十日」</t>
  </si>
  <si>
    <t>坊っちゃん</t>
  </si>
  <si>
    <t>294-302</t>
  </si>
  <si>
    <t>ナディ</t>
  </si>
  <si>
    <t>なでぃ</t>
  </si>
  <si>
    <t>ふるさとって呼んでもいいですか</t>
  </si>
  <si>
    <t>成田康子</t>
  </si>
  <si>
    <t>なりたやすこ</t>
  </si>
  <si>
    <t>高校図書館デイズ</t>
  </si>
  <si>
    <t>成松一郎</t>
  </si>
  <si>
    <t>なりまついちろう</t>
  </si>
  <si>
    <t>五感の力でバリアをこえる　わかりやすさ・ここちよさの追求</t>
  </si>
  <si>
    <t>新美南吉</t>
  </si>
  <si>
    <t>にいみなんきち</t>
  </si>
  <si>
    <t>ごんぎつね</t>
  </si>
  <si>
    <t>下14</t>
  </si>
  <si>
    <t>花のき村と盗人たち</t>
  </si>
  <si>
    <t>でんでんむしのかなしみ</t>
  </si>
  <si>
    <t>おじいさんのランプ</t>
  </si>
  <si>
    <t>下150</t>
  </si>
  <si>
    <t>手ぶくろを買いに</t>
  </si>
  <si>
    <t>ニール=レイトン</t>
  </si>
  <si>
    <t>にーる=れいとん</t>
  </si>
  <si>
    <t>絵本で知ろう！SDGs 止めなくちゃ！ 気候変動 わたしたちにできること</t>
  </si>
  <si>
    <t>ニコラ=デイビス</t>
  </si>
  <si>
    <t>にこら=でいびす</t>
  </si>
  <si>
    <t>生きものはみんなちがっておもしろい</t>
  </si>
  <si>
    <t>西岡常一</t>
  </si>
  <si>
    <t>にしおかつねかず</t>
  </si>
  <si>
    <t>西澤真樹子</t>
  </si>
  <si>
    <t>にしざわまきこ</t>
  </si>
  <si>
    <t>ホネホネたんけんたい</t>
  </si>
  <si>
    <t>にしひらあかね</t>
  </si>
  <si>
    <t>けんだましょうぶ</t>
  </si>
  <si>
    <t>西村敏雄</t>
  </si>
  <si>
    <t>にしむらとしお</t>
  </si>
  <si>
    <t>さかさことばで うんどうかい 【新版】</t>
  </si>
  <si>
    <t>西村寿雄</t>
  </si>
  <si>
    <t>にしむらひさお</t>
  </si>
  <si>
    <t>石はなにからできている？</t>
  </si>
  <si>
    <t>西村幹子</t>
  </si>
  <si>
    <t>にしむらみきこ</t>
  </si>
  <si>
    <t>西村友里</t>
  </si>
  <si>
    <t>にしむらゆり</t>
  </si>
  <si>
    <t>消えた時間割</t>
  </si>
  <si>
    <t>西山泊雲</t>
  </si>
  <si>
    <t>にしやまはくうん</t>
  </si>
  <si>
    <t>掘り返す塊光る穀雨かな</t>
  </si>
  <si>
    <t>ニック=シャラット</t>
  </si>
  <si>
    <t>にっく=しゃらっと</t>
  </si>
  <si>
    <t>ねこと王さま</t>
  </si>
  <si>
    <t>二宮由紀子</t>
  </si>
  <si>
    <t>にのみやゆきこ</t>
  </si>
  <si>
    <t>きりんのまいにち</t>
  </si>
  <si>
    <t>額田王</t>
  </si>
  <si>
    <t>ぬかたのおおきみ</t>
  </si>
  <si>
    <t>君待つと我が恋ひ居れば我が屋戸のすだれ動かし秋の風吹く</t>
  </si>
  <si>
    <t>熟田津に船乗りせむと月待てば潮もかなひぬ今は漕ぎ出でな</t>
  </si>
  <si>
    <t>滋賀県「あかねさす紫草野行き標野行き野守は見ずや君が袖振る」</t>
  </si>
  <si>
    <t>沼田英治</t>
  </si>
  <si>
    <t>ぬまたえいじ</t>
  </si>
  <si>
    <t>42-49</t>
  </si>
  <si>
    <t>クマゼミ増加の原因を探る</t>
  </si>
  <si>
    <t>沼野尚美</t>
  </si>
  <si>
    <t>ぬまのなおみ</t>
  </si>
  <si>
    <t>野口廣</t>
  </si>
  <si>
    <t>のぐちひろし</t>
  </si>
  <si>
    <t>見立てる</t>
  </si>
  <si>
    <t>野中柊</t>
  </si>
  <si>
    <t>のなかしゅう</t>
  </si>
  <si>
    <t>紙ひこうき、きみへ</t>
  </si>
  <si>
    <t>式子内親王</t>
  </si>
  <si>
    <t>のりこないしんのう</t>
  </si>
  <si>
    <t>玉の緒よ絶えなば絶えねながらへば忍ぶることの弱りもぞする</t>
  </si>
  <si>
    <t>野呂昶</t>
  </si>
  <si>
    <t>のろあきら</t>
  </si>
  <si>
    <t>おとのはなびら</t>
  </si>
  <si>
    <t>のろさかん</t>
  </si>
  <si>
    <t>天のたて琴</t>
  </si>
  <si>
    <t>バージニア=リー=バートン</t>
  </si>
  <si>
    <t>ばーじにあ=りー=ばーとん</t>
  </si>
  <si>
    <t>せいめいのれきし 改訂版</t>
  </si>
  <si>
    <t>ちいさいおうち</t>
  </si>
  <si>
    <t>萩原朔太郎</t>
  </si>
  <si>
    <t>はぎわらさくたろう</t>
  </si>
  <si>
    <t>群馬県「竹」</t>
  </si>
  <si>
    <t>萩原昌好</t>
  </si>
  <si>
    <t>はぎわらまさよし</t>
  </si>
  <si>
    <t>日本語を味わう名詩入門20　まど・みちお</t>
  </si>
  <si>
    <t>せんねん　まんねん／名づけられた葉</t>
  </si>
  <si>
    <t>日本語を味わう名詩入門17　新川和江</t>
  </si>
  <si>
    <t>日本語を味わう名詩入門13　高田敏子</t>
  </si>
  <si>
    <t>橋本治</t>
  </si>
  <si>
    <t>はしもとおさむ</t>
  </si>
  <si>
    <t>枕草子（現代語訳B）</t>
  </si>
  <si>
    <t>橋本淳司</t>
  </si>
  <si>
    <t>はしもとじゅんじ</t>
  </si>
  <si>
    <t>水辺のワンダー</t>
  </si>
  <si>
    <t>橋本多佳子</t>
  </si>
  <si>
    <t>はしもとたかこ</t>
  </si>
  <si>
    <t>いなびかり北よりすれば北を見る</t>
  </si>
  <si>
    <t>長谷川素逝</t>
  </si>
  <si>
    <t>はせがわそせい</t>
  </si>
  <si>
    <t>寒に入る夜や星空きらびやか</t>
  </si>
  <si>
    <t>はせみつこ</t>
  </si>
  <si>
    <t>下88</t>
  </si>
  <si>
    <t>ことばはつなぐ……</t>
  </si>
  <si>
    <t>おどる詩　あそぶ詩　きこえる詩</t>
  </si>
  <si>
    <t>羽曽部忠</t>
  </si>
  <si>
    <t>はそべただし</t>
  </si>
  <si>
    <t>下扉</t>
  </si>
  <si>
    <t>はばたき</t>
  </si>
  <si>
    <t>扉詩</t>
  </si>
  <si>
    <t>詩</t>
  </si>
  <si>
    <t>創造</t>
  </si>
  <si>
    <t>おむすびころりん</t>
  </si>
  <si>
    <t>上扉</t>
  </si>
  <si>
    <t>かがやき</t>
  </si>
  <si>
    <t>銀河</t>
  </si>
  <si>
    <t>はたこうしろう</t>
  </si>
  <si>
    <t>えほん図鑑 へんてこ！ みずのぜつめつどうぶつ</t>
  </si>
  <si>
    <t>畑山博</t>
  </si>
  <si>
    <t>はたやまひろし</t>
  </si>
  <si>
    <t>イーハトーヴの夢</t>
  </si>
  <si>
    <t>蜂飼耳</t>
  </si>
  <si>
    <t>はちかいみみ</t>
  </si>
  <si>
    <t>はじまりの風</t>
  </si>
  <si>
    <t>「はじまりの風」(1年)の一部</t>
  </si>
  <si>
    <t>下57</t>
  </si>
  <si>
    <t>下96､126</t>
  </si>
  <si>
    <t>わらしべちょうじゃ</t>
  </si>
  <si>
    <t>はちしみみ</t>
  </si>
  <si>
    <t>きたかぜとたいよう</t>
  </si>
  <si>
    <t>ライオンとネズミ</t>
  </si>
  <si>
    <t>パット=ミラー</t>
  </si>
  <si>
    <t>ぱっと=みらー</t>
  </si>
  <si>
    <t>ドーナツのあなのはなし</t>
  </si>
  <si>
    <t>服部津貴子</t>
  </si>
  <si>
    <t>はっとりつきこ</t>
  </si>
  <si>
    <t>世界遺産になった食文化⑧　日本人の伝統的な食文化　和食</t>
  </si>
  <si>
    <t>服部嵐雪</t>
  </si>
  <si>
    <t>はっとりらんせつ</t>
  </si>
  <si>
    <t>梅一輪一輪ほどの暖かさ</t>
  </si>
  <si>
    <t>パトリシア=ポラッコ</t>
  </si>
  <si>
    <t>ぱとりしあ=ぽらっこ</t>
  </si>
  <si>
    <t>チキン・サンデー</t>
  </si>
  <si>
    <t>羽生結弦</t>
  </si>
  <si>
    <t>はにゅうゆづる</t>
  </si>
  <si>
    <t>馬場あき子</t>
  </si>
  <si>
    <t>ばばあきこ</t>
  </si>
  <si>
    <t>鯨の世紀恐竜の世紀いづれにも戻れぬ地球の水仙の白</t>
  </si>
  <si>
    <t>馬場移公子</t>
  </si>
  <si>
    <t>ばばいくこ</t>
  </si>
  <si>
    <t>使はざる部屋も灯して豆を撒く</t>
  </si>
  <si>
    <t>浜田廣介</t>
  </si>
  <si>
    <t>はまだひろすけ</t>
  </si>
  <si>
    <t>ないた赤おに</t>
  </si>
  <si>
    <t>ないた あかおに</t>
  </si>
  <si>
    <t>濱野京子</t>
  </si>
  <si>
    <t>はまのきょうこ</t>
  </si>
  <si>
    <t>with you</t>
  </si>
  <si>
    <t>パム=ポラック</t>
  </si>
  <si>
    <t>ぱむ=ぽらっく</t>
  </si>
  <si>
    <t>スティーブ・ジョブズ</t>
  </si>
  <si>
    <t>早坂優子</t>
  </si>
  <si>
    <t>はやさかゆうこ</t>
  </si>
  <si>
    <t>名画に教わる 名画の見かた</t>
  </si>
  <si>
    <t>林 木林</t>
  </si>
  <si>
    <t>はやし きりん</t>
  </si>
  <si>
    <t>二番目の悪者</t>
  </si>
  <si>
    <t>林明子</t>
  </si>
  <si>
    <t>はやしあきこ</t>
  </si>
  <si>
    <t>下18</t>
  </si>
  <si>
    <t>こんとあき</t>
  </si>
  <si>
    <t>はじめてのキャンプ</t>
  </si>
  <si>
    <t>林成之</t>
  </si>
  <si>
    <t>はやしなりゆき</t>
  </si>
  <si>
    <t>10分で読めるわくわく科学　脳のひみつ　心のふしぎ</t>
  </si>
  <si>
    <t>林柳波</t>
  </si>
  <si>
    <t>はやしりゅうは</t>
  </si>
  <si>
    <t>うみ</t>
  </si>
  <si>
    <t>はやみねかおる</t>
  </si>
  <si>
    <t>下66</t>
  </si>
  <si>
    <t>そして五人がいなくなる――名探偵夢水清志郎事件ノート――</t>
  </si>
  <si>
    <t>ぼくと未来屋の夏</t>
  </si>
  <si>
    <t>めんどくさがりなきみのための文章教室</t>
  </si>
  <si>
    <t>速水洋志</t>
  </si>
  <si>
    <t>はやみひろし</t>
  </si>
  <si>
    <t>原京子</t>
  </si>
  <si>
    <t>はらきょうこ</t>
  </si>
  <si>
    <t>はるにあえたよ</t>
  </si>
  <si>
    <t>原琴乃</t>
  </si>
  <si>
    <t>はらことの</t>
  </si>
  <si>
    <t>わたしがかわる みらいもかわる SDGsはじめのいっぽ</t>
  </si>
  <si>
    <t>原田直友</t>
  </si>
  <si>
    <t>はらだなおとも</t>
  </si>
  <si>
    <t>かぼちゃのつるが</t>
  </si>
  <si>
    <t>はんたいことば</t>
  </si>
  <si>
    <t>バレリー=ゴルバチョフ</t>
  </si>
  <si>
    <t>ばれりー=ごるばちょふ</t>
  </si>
  <si>
    <t>ウクライナのむかしばなし　空とぶ船と　ゆかいな　なかま</t>
  </si>
  <si>
    <t>坂 茂</t>
  </si>
  <si>
    <t>ばん しげる</t>
  </si>
  <si>
    <t>紙の建築 行動する</t>
  </si>
  <si>
    <t>ハンス・ペーターこうの史代リヒター</t>
  </si>
  <si>
    <t>はんす ぺーたー りひたー</t>
  </si>
  <si>
    <t>あのころはフリードリヒがいた</t>
  </si>
  <si>
    <t>ハンス=ウィルヘルム</t>
  </si>
  <si>
    <t>はんす=うぃるへるむ</t>
  </si>
  <si>
    <t>ずーっと、ずっと、だいすきだよ</t>
  </si>
  <si>
    <t>ピーター＝メンツェル</t>
  </si>
  <si>
    <t>ぴーたー めんつぇる</t>
  </si>
  <si>
    <t>地球の食卓</t>
  </si>
  <si>
    <t>ピーター=ブラウン</t>
  </si>
  <si>
    <t>ぴーたー=ぶらうん</t>
  </si>
  <si>
    <t>野生のロボット</t>
  </si>
  <si>
    <t>東直子</t>
  </si>
  <si>
    <t>ひがしなおこ</t>
  </si>
  <si>
    <t>短歌の詰め合わせ</t>
  </si>
  <si>
    <t>東野 真</t>
  </si>
  <si>
    <t>ひがしの まこと</t>
  </si>
  <si>
    <t>緒方貞子――難民支援の現場から</t>
  </si>
  <si>
    <t>東野圭吾</t>
  </si>
  <si>
    <t>ひがしのけいご</t>
  </si>
  <si>
    <t>東山魁夷</t>
  </si>
  <si>
    <t>ひがしやまかいい</t>
  </si>
  <si>
    <t>白い馬</t>
  </si>
  <si>
    <t>ヴィクトル＝ユーゴ―</t>
  </si>
  <si>
    <t>びくとる ゆーご―</t>
  </si>
  <si>
    <t>レ・ミゼラブル 上</t>
  </si>
  <si>
    <t>レ・ミゼラブル 下</t>
  </si>
  <si>
    <t>日向理恵子</t>
  </si>
  <si>
    <t>ひなたりえこ</t>
  </si>
  <si>
    <t>雨ふる本屋</t>
  </si>
  <si>
    <t>日野十成</t>
  </si>
  <si>
    <t>ひのかずなり</t>
  </si>
  <si>
    <t>かえるをのんだととさん</t>
  </si>
  <si>
    <t>日野草城</t>
  </si>
  <si>
    <t>ひのそうじょう</t>
  </si>
  <si>
    <t>すずらんのりりりりりりと風に在り</t>
  </si>
  <si>
    <t>短夜やあすの教科書揃へ寝る</t>
  </si>
  <si>
    <t>ひのまどか</t>
  </si>
  <si>
    <t>音楽家の伝記 はじめに読む1冊 バッハ</t>
  </si>
  <si>
    <t>ビビ=デュモン=タック</t>
  </si>
  <si>
    <t>びび=でゅもん=たっく</t>
  </si>
  <si>
    <t>兵士になったクマ ヴォイテク</t>
  </si>
  <si>
    <t>平野暁臣</t>
  </si>
  <si>
    <t>ひらのあきおみ</t>
  </si>
  <si>
    <t>岡本太郎　芸術という生き方</t>
  </si>
  <si>
    <t>平野多恵</t>
  </si>
  <si>
    <t>ひらのたえ</t>
  </si>
  <si>
    <t>昼田弥子</t>
  </si>
  <si>
    <t>ひるたみつこ</t>
  </si>
  <si>
    <t>コトノハ町はきょうもヘンテコ</t>
  </si>
  <si>
    <t>廣瀬隼也</t>
  </si>
  <si>
    <t>ひろせじゅんや</t>
  </si>
  <si>
    <t>広瀬友紀</t>
  </si>
  <si>
    <t>ひろせゆき</t>
  </si>
  <si>
    <t>ちいさい言語学者の冒険</t>
  </si>
  <si>
    <t>フィリップ=M=シャーロック</t>
  </si>
  <si>
    <t>ふぃりっぷ=M=しゃーろっく</t>
  </si>
  <si>
    <t>クモのアナンシ―ジャマイカのむかしばなし</t>
  </si>
  <si>
    <t>フィリップ=バンティング</t>
  </si>
  <si>
    <t>ふぃりっぷ=ばんてぃんぐ</t>
  </si>
  <si>
    <t>きみは どこから やってきた？ 宇宙誕生からはじまる いのちのものがたり</t>
  </si>
  <si>
    <t>フィリパ=ピアス</t>
  </si>
  <si>
    <t>ふぃりぱ=ぴあす</t>
  </si>
  <si>
    <t>トムは真夜中の庭で</t>
  </si>
  <si>
    <t>フィル=ストング</t>
  </si>
  <si>
    <t>ふぃる=すとんぐ</t>
  </si>
  <si>
    <t>町にきたヘラジカ</t>
  </si>
  <si>
    <t>フェイス＝ダルージオ</t>
  </si>
  <si>
    <t>ふぇいす だるーじお</t>
  </si>
  <si>
    <t>フェリクス=ホフマン</t>
  </si>
  <si>
    <t>ふぇりくす＝ほふまん</t>
  </si>
  <si>
    <t>おおかみと七ひきのこやぎ</t>
  </si>
  <si>
    <t>福岡伸一</t>
  </si>
  <si>
    <t>ふくおかしんいち</t>
  </si>
  <si>
    <t>人間は他の生物と何がちがうのか</t>
  </si>
  <si>
    <t>福澤諭吉</t>
  </si>
  <si>
    <t>ふくざわゆきち</t>
  </si>
  <si>
    <t>天地の文</t>
  </si>
  <si>
    <t>大分県「学問のすゝめ」</t>
  </si>
  <si>
    <t>福田邦夫</t>
  </si>
  <si>
    <t>ふくだくにお</t>
  </si>
  <si>
    <t>すぐわかる日本の伝統色 改訂版</t>
  </si>
  <si>
    <t>福田隆浩</t>
  </si>
  <si>
    <t>ふくだたかひろ</t>
  </si>
  <si>
    <t>香菜とななつの秘密</t>
  </si>
  <si>
    <t>藤井聡太</t>
  </si>
  <si>
    <t>ふじいそうた</t>
  </si>
  <si>
    <t>挑戦 常識のブレーキをはずせ</t>
  </si>
  <si>
    <t>ぶしかえつこ</t>
  </si>
  <si>
    <t>うぐいす</t>
  </si>
  <si>
    <t>藤子・Ｆ・不二雄</t>
  </si>
  <si>
    <t>ふじこえふふじお</t>
  </si>
  <si>
    <t>おとなになるのび太たちへ</t>
  </si>
  <si>
    <t>藤田千枝</t>
  </si>
  <si>
    <t>ふじたちえ</t>
  </si>
  <si>
    <t>日本は世界で何番目？　3　環境とエネルギー</t>
  </si>
  <si>
    <t>藤田晃之</t>
  </si>
  <si>
    <t>ふじたてるゆき</t>
  </si>
  <si>
    <t>しごとのふしぎ なぜ？ どうして？</t>
  </si>
  <si>
    <t>藤谷 治</t>
  </si>
  <si>
    <t>ふじたに おさむ</t>
  </si>
  <si>
    <t>小説は君のためにある</t>
  </si>
  <si>
    <t>藤田正勝</t>
  </si>
  <si>
    <t>ふじたまさかつ</t>
  </si>
  <si>
    <t>はじめての哲学</t>
  </si>
  <si>
    <t>藤原えりみ</t>
  </si>
  <si>
    <t>ふじはらえりみ</t>
  </si>
  <si>
    <t>176-177</t>
  </si>
  <si>
    <t>「最後の晩餐」の新しさ</t>
  </si>
  <si>
    <t>藤丸篤夫</t>
  </si>
  <si>
    <t>ふじまるあつお</t>
  </si>
  <si>
    <t>カラスウリ</t>
  </si>
  <si>
    <t>藤村久和</t>
  </si>
  <si>
    <t>ふじむらひさかず</t>
  </si>
  <si>
    <t>カムイチカプ</t>
  </si>
  <si>
    <t>藤原幸一</t>
  </si>
  <si>
    <t>ふじわらこういち</t>
  </si>
  <si>
    <t>地球の森のハートさがし</t>
  </si>
  <si>
    <t>藤原実定</t>
  </si>
  <si>
    <t>ふじわらさねさだ</t>
  </si>
  <si>
    <t>ほととぎす鳴きつる方をながむればただ有明の月ぞ残れる</t>
  </si>
  <si>
    <t>藤原顕輔</t>
  </si>
  <si>
    <t>ふじわらのあきすけ</t>
  </si>
  <si>
    <t>秋風にたなびく雲の絶え間より漏れ出づる月の影のさやけさ</t>
  </si>
  <si>
    <t>藤原家隆</t>
  </si>
  <si>
    <t>ふじわらのいえたか</t>
  </si>
  <si>
    <t>風そよぐ楢の小川の夕暮れは禊ぞ夏のしるしなりける</t>
  </si>
  <si>
    <t>藤原兼輔</t>
  </si>
  <si>
    <t>ふじわらのかねすけ</t>
  </si>
  <si>
    <t>みかの原わきて流るる泉川いつ見きとてか恋しかるらむ</t>
  </si>
  <si>
    <t>藤原公実</t>
  </si>
  <si>
    <t>ふじわらのきんざね</t>
  </si>
  <si>
    <t>とことはに吹く夕暮の風なれど秋立つ日こそ涼しかりけれ</t>
  </si>
  <si>
    <t>藤原忠通</t>
  </si>
  <si>
    <t>ふじわらのただみち</t>
  </si>
  <si>
    <t>わたの原漕ぎ出でて見れば久方の雲居にまがふ沖つ白波</t>
  </si>
  <si>
    <t>藤原定家</t>
  </si>
  <si>
    <t>ふじわらのていか</t>
  </si>
  <si>
    <t>見わたせば花も紅葉もなかりけり浦の苫屋の秋の夕暮</t>
  </si>
  <si>
    <t>来ぬ人をまつほの浦の夕凪に焼くや藻塩の身も焦がれつつ</t>
  </si>
  <si>
    <t>藤原敏行</t>
  </si>
  <si>
    <t>ふじわらのとしゆき</t>
  </si>
  <si>
    <t>秋来ぬと目にはさやかに見えねども風の音にぞおどろかれぬる</t>
  </si>
  <si>
    <t>布施英利</t>
  </si>
  <si>
    <t>ふせひでと</t>
  </si>
  <si>
    <t>166-175</t>
  </si>
  <si>
    <t>君は「最後の晩餐」を知っているか</t>
  </si>
  <si>
    <t>ブライアン=ミーラー</t>
  </si>
  <si>
    <t>ぶらいあん=みーらー</t>
  </si>
  <si>
    <t>フラン=ヌニョ</t>
  </si>
  <si>
    <t>ふらん＝ぬにょ</t>
  </si>
  <si>
    <t>しあわせなときの地図</t>
  </si>
  <si>
    <t>フランツ＝カフカ</t>
  </si>
  <si>
    <t>ふらんつ かふか</t>
  </si>
  <si>
    <t>変身</t>
  </si>
  <si>
    <t>フローレンス=スロボドキン</t>
  </si>
  <si>
    <t>ふろーれんす=すろぼどきん</t>
  </si>
  <si>
    <t>てぶくろが いっぱい</t>
  </si>
  <si>
    <t>文藝春秋社</t>
  </si>
  <si>
    <t>ぶんげいしゅんじゅうしゃ</t>
  </si>
  <si>
    <t>文庫本の裏表紙</t>
  </si>
  <si>
    <t>「私の一冊」を 探しにいこう</t>
  </si>
  <si>
    <t>文屋朝康</t>
  </si>
  <si>
    <t>ぶんやのあさやす</t>
  </si>
  <si>
    <t>白露に風の吹きしく秋の野はつらぬきとめぬ珠ぞ散りける</t>
  </si>
  <si>
    <t>文屋康秀</t>
  </si>
  <si>
    <t>ふんやのやすひで</t>
  </si>
  <si>
    <t>吹くからに秋の草木のしをるればむべ山風をあらしと言ふらむ</t>
  </si>
  <si>
    <t>ペーテル=エクベリ</t>
  </si>
  <si>
    <t>ぺーてる えくべり</t>
  </si>
  <si>
    <t>自分で考えよう</t>
  </si>
  <si>
    <t>ペーン=デュボア</t>
  </si>
  <si>
    <t>ぺーん=でゅぼあ</t>
  </si>
  <si>
    <t>ものぐさトミー</t>
  </si>
  <si>
    <t>ヘザー=ヘンソン</t>
  </si>
  <si>
    <t>へざー=へんそん</t>
  </si>
  <si>
    <t>別司芳子</t>
  </si>
  <si>
    <t>べっしよしこ</t>
  </si>
  <si>
    <t>髪がつなぐ物語</t>
  </si>
  <si>
    <t>ヘルマン・ヘッセ</t>
  </si>
  <si>
    <t>へるまん・へっせ</t>
  </si>
  <si>
    <t>「少年の日の思い出」(1年)の一部</t>
  </si>
  <si>
    <t>206-219</t>
  </si>
  <si>
    <t>少年の日の思い出</t>
  </si>
  <si>
    <t>ベン=ハンディコット</t>
  </si>
  <si>
    <t>べん=はんでぃこっと</t>
  </si>
  <si>
    <t>きいてみよう！ 世界のことばでこんにちは</t>
  </si>
  <si>
    <t>ポール＝フライシュマン</t>
  </si>
  <si>
    <t>ぽーる ふらいしゅまん</t>
  </si>
  <si>
    <t>種をまく人</t>
  </si>
  <si>
    <t>保坂直紀</t>
  </si>
  <si>
    <t>ほさかなおき</t>
  </si>
  <si>
    <t>海のプラスチックごみ　調べ大事典</t>
  </si>
  <si>
    <t>星野立子</t>
  </si>
  <si>
    <t>ほしのたつこ</t>
  </si>
  <si>
    <t>啓蟄の虻はや花粉まみれかな</t>
  </si>
  <si>
    <t>星野道夫</t>
  </si>
  <si>
    <t>ほしのみちお</t>
  </si>
  <si>
    <t>森へ</t>
  </si>
  <si>
    <t>あるヘラジカの物語</t>
  </si>
  <si>
    <t>206-213</t>
  </si>
  <si>
    <t>アラスカとの出会い</t>
  </si>
  <si>
    <t>星野ルネ</t>
  </si>
  <si>
    <t>ほしのるね</t>
  </si>
  <si>
    <t>まんが アフリカ少年が日本で育った結果</t>
  </si>
  <si>
    <t>堀田美幸</t>
  </si>
  <si>
    <t>ほったみゆき</t>
  </si>
  <si>
    <t>上弦の月</t>
  </si>
  <si>
    <t>穂村 弘</t>
  </si>
  <si>
    <t>ほむら ひろし</t>
  </si>
  <si>
    <t>ぼくの宝物絵本</t>
  </si>
  <si>
    <t>ほりかわりまこ</t>
  </si>
  <si>
    <t>おひなさまの平安生活えほん</t>
  </si>
  <si>
    <t>本多勝一</t>
  </si>
  <si>
    <t>ほんだかついち</t>
  </si>
  <si>
    <t>中学生からの作文技術</t>
  </si>
  <si>
    <t>本田カヨ子</t>
  </si>
  <si>
    <t>ほんだかよこ</t>
  </si>
  <si>
    <t>本間昇</t>
  </si>
  <si>
    <t>ほんまのぼる</t>
  </si>
  <si>
    <t>昔の子どものくらし事典</t>
  </si>
  <si>
    <t>マーギー＝プロイス</t>
  </si>
  <si>
    <t>まーぎー ぷろいす</t>
  </si>
  <si>
    <t>ジョン万次郎 海を渡ったサムライ魂</t>
  </si>
  <si>
    <t>マーシャ=ブラウン</t>
  </si>
  <si>
    <t>まーしゃ=ぶらうん</t>
  </si>
  <si>
    <t>三びきのやぎのがらがらどん　</t>
  </si>
  <si>
    <t>マイク＝トムソン</t>
  </si>
  <si>
    <t>まいく とむそん</t>
  </si>
  <si>
    <t>戦場の秘密図書館</t>
  </si>
  <si>
    <t>マイケル=ホール</t>
  </si>
  <si>
    <t>まいける=ほーる</t>
  </si>
  <si>
    <t>レッド あかくてあおいクレヨンのはなし</t>
  </si>
  <si>
    <t>マイケル=ボンド</t>
  </si>
  <si>
    <t>まいける=ぼんど</t>
  </si>
  <si>
    <t>くまのパディントン</t>
  </si>
  <si>
    <t>マイケル=モーパーゴ</t>
  </si>
  <si>
    <t>まいける=もーぱーご</t>
  </si>
  <si>
    <t>たいせつな人へ</t>
  </si>
  <si>
    <t>前田亜紀</t>
  </si>
  <si>
    <t>まえだあき</t>
  </si>
  <si>
    <t>カレーライスを一から作る</t>
  </si>
  <si>
    <t>前田海音</t>
  </si>
  <si>
    <t>まえだみおん</t>
  </si>
  <si>
    <t>二平方メートルの世界で</t>
  </si>
  <si>
    <t>前野ウルド浩太郎</t>
  </si>
  <si>
    <t>まえのうるどこうたろう</t>
  </si>
  <si>
    <t>バッタを倒しにアフリカへ</t>
  </si>
  <si>
    <t>マギー=ダフ</t>
  </si>
  <si>
    <t>まぎー=だふ</t>
  </si>
  <si>
    <t>ラン　パン　パン</t>
  </si>
  <si>
    <t>蒔田浩平</t>
  </si>
  <si>
    <t>まきたこうへい</t>
  </si>
  <si>
    <t>チギータ！</t>
  </si>
  <si>
    <t>眞島めいり</t>
  </si>
  <si>
    <t>まことしまめいり</t>
  </si>
  <si>
    <t>みつきの雪</t>
  </si>
  <si>
    <t>正岡子規</t>
  </si>
  <si>
    <t>まさおかしき</t>
  </si>
  <si>
    <t>くれなゐの二尺伸びたる薔薇の芽の針やはらかに春雨のふる</t>
  </si>
  <si>
    <t>いくたびも雪の深さを尋ねけり</t>
  </si>
  <si>
    <t>六月を奇麗な風の吹くことよ</t>
  </si>
  <si>
    <t>鶏頭に霜見る秋の名残かな</t>
  </si>
  <si>
    <t>文法2 文法を生かす</t>
  </si>
  <si>
    <t>柿くへば鐘が鳴るなり法隆寺</t>
  </si>
  <si>
    <t>升井純子</t>
  </si>
  <si>
    <t>ますいじゅんこ</t>
  </si>
  <si>
    <t>さくららら</t>
  </si>
  <si>
    <t>増井光子</t>
  </si>
  <si>
    <t>ますいみつこ</t>
  </si>
  <si>
    <t>下80</t>
  </si>
  <si>
    <t>どうぶつの 赤ちゃん</t>
  </si>
  <si>
    <t>どうぶつの赤ちゃん</t>
  </si>
  <si>
    <t>くらべてみよう！　どうぶつの赤ちゃん⑧　パンダ</t>
  </si>
  <si>
    <t>どうぶつの　赤ちゃん</t>
  </si>
  <si>
    <t>くらべてみよう！　どうぶつの赤ちゃん⑩　ペンギン</t>
  </si>
  <si>
    <t>（もっと よもう） カンガルーの 赤ちゃん</t>
  </si>
  <si>
    <t>（もっとよもう）カンガルーの赤ちゃん</t>
  </si>
  <si>
    <t>益川敏英</t>
  </si>
  <si>
    <t>ますかわとしひで</t>
  </si>
  <si>
    <t>15歳の寺子屋 「フラフラ」のすすめ</t>
  </si>
  <si>
    <t>増田明代</t>
  </si>
  <si>
    <t>ますだあきよ</t>
  </si>
  <si>
    <t>なぜこうなった？ あの絶景のひみつ</t>
  </si>
  <si>
    <t>間瀬なおかた</t>
  </si>
  <si>
    <t>ませなおかた</t>
  </si>
  <si>
    <t>せんそうを　はしりぬけた　『かば』でんしゃ</t>
  </si>
  <si>
    <t>又吉直樹</t>
  </si>
  <si>
    <t>またよしなおき</t>
  </si>
  <si>
    <t>その本は</t>
  </si>
  <si>
    <t>松居直</t>
  </si>
  <si>
    <t>まついすただし</t>
  </si>
  <si>
    <t>ももたろう</t>
  </si>
  <si>
    <t>まついすなお</t>
  </si>
  <si>
    <t>だいくとおにろく</t>
  </si>
  <si>
    <t>松岡享子</t>
  </si>
  <si>
    <t>まつおかきょうこ</t>
  </si>
  <si>
    <t>りこうな子ども　アジアの昔話</t>
  </si>
  <si>
    <t>なぞなぞのすきな女の子 新装版</t>
  </si>
  <si>
    <t>松岡たつひで</t>
  </si>
  <si>
    <t>まつおかたつひで</t>
  </si>
  <si>
    <t>サファリ</t>
  </si>
  <si>
    <t>どっち？</t>
  </si>
  <si>
    <t>松尾芭蕉</t>
  </si>
  <si>
    <t>まつおばしょう</t>
  </si>
  <si>
    <t>行春や鳥啼魚の目は泪</t>
  </si>
  <si>
    <t>古池や蛙飛こむ水のおと</t>
  </si>
  <si>
    <t>言葉９ さまざまな表現技法</t>
  </si>
  <si>
    <t>秋深き隣は何をする人ぞ</t>
  </si>
  <si>
    <t>栃木県「あらたうと青葉若葉の日の光」</t>
  </si>
  <si>
    <t>栃木県「暫時は滝にこもるや夏の初」</t>
  </si>
  <si>
    <t>156-163</t>
  </si>
  <si>
    <t>夏草―「おくのほそ道」から</t>
  </si>
  <si>
    <t>上91</t>
  </si>
  <si>
    <t>山路来て何やらゆかしすみれ草</t>
  </si>
  <si>
    <t>閑かさや岩にしみ入る蟬の声</t>
  </si>
  <si>
    <t>松島恵利子</t>
  </si>
  <si>
    <t>まつしまえりこ</t>
  </si>
  <si>
    <t>義足と歩む ルワンダに生きる日本人義肢装具士</t>
  </si>
  <si>
    <t>マット＝ラマス</t>
  </si>
  <si>
    <t>まっと らます</t>
  </si>
  <si>
    <t>わたしのくらし 世界のくらし</t>
  </si>
  <si>
    <t>松根東洋城</t>
  </si>
  <si>
    <t>まつねとうようじょう</t>
  </si>
  <si>
    <t>のどかさに寝てしまひけり草の上</t>
  </si>
  <si>
    <t>松本たかし</t>
  </si>
  <si>
    <t>まつもとたかし</t>
  </si>
  <si>
    <t>チチポポと鼓打たうよ花月夜</t>
  </si>
  <si>
    <t>松森果林</t>
  </si>
  <si>
    <t>まつもりかりん</t>
  </si>
  <si>
    <t>音のない世界と音のある世界をつなぐ</t>
  </si>
  <si>
    <t>まど/みちお</t>
  </si>
  <si>
    <t>まどみちお</t>
  </si>
  <si>
    <t>せんねん まんねん</t>
  </si>
  <si>
    <t>せんねんまんねん</t>
  </si>
  <si>
    <t>まど・みちお</t>
  </si>
  <si>
    <t>するめ</t>
  </si>
  <si>
    <t>238-239</t>
  </si>
  <si>
    <t>ぼくが ここに</t>
  </si>
  <si>
    <t>下94</t>
  </si>
  <si>
    <t>ニンジン</t>
  </si>
  <si>
    <t>言葉から連想を広げて</t>
  </si>
  <si>
    <t>ともだち</t>
  </si>
  <si>
    <t>赤とんぼ</t>
  </si>
  <si>
    <t>あおぞら</t>
  </si>
  <si>
    <t>一ねんせいに　なったら</t>
  </si>
  <si>
    <t>上37</t>
  </si>
  <si>
    <t>はなが さいた</t>
  </si>
  <si>
    <t>きせつのことば 春</t>
  </si>
  <si>
    <t>ちきゅうはメリーゴーラウンド</t>
  </si>
  <si>
    <t>いちねんせいの　うた</t>
  </si>
  <si>
    <t>まど・みちお詩集　ぞうさん</t>
  </si>
  <si>
    <t>たんぽぽ</t>
  </si>
  <si>
    <t>わかば</t>
  </si>
  <si>
    <t>真鍋淑郎</t>
  </si>
  <si>
    <t>まなべよしお</t>
  </si>
  <si>
    <t>まずは、科学的根拠に基づき、現状や原因を正しく理解すること</t>
  </si>
  <si>
    <t>まはら三桃</t>
  </si>
  <si>
    <t>まはらみと</t>
  </si>
  <si>
    <t>なみだの穴</t>
  </si>
  <si>
    <t>鷹のように帆をあげて</t>
  </si>
  <si>
    <t>まはらみとうとう</t>
  </si>
  <si>
    <t>奮闘するたすく</t>
  </si>
  <si>
    <t>マリー=マーレイ</t>
  </si>
  <si>
    <t>まりー=まーれい</t>
  </si>
  <si>
    <t>今、世界はあぶないのか？ 文化と多様性</t>
  </si>
  <si>
    <t>マリリン=バーンズ</t>
  </si>
  <si>
    <t>まりりん=ばーんず</t>
  </si>
  <si>
    <t>考える練習をしよう</t>
  </si>
  <si>
    <t>丸林佐和子</t>
  </si>
  <si>
    <t>まるばやしさわこ</t>
  </si>
  <si>
    <t>下41</t>
  </si>
  <si>
    <t>紙コップ花火の作り方</t>
  </si>
  <si>
    <t>三浦綾子</t>
  </si>
  <si>
    <t>みうらあやこ</t>
  </si>
  <si>
    <t>北海道「塩狩峠」</t>
  </si>
  <si>
    <t>三浦しをん</t>
  </si>
  <si>
    <t>みうらしをん</t>
  </si>
  <si>
    <t>三浦樗良</t>
  </si>
  <si>
    <t>みうらちょら</t>
  </si>
  <si>
    <t>秋たつや雲はながれて風見ゆる</t>
  </si>
  <si>
    <t>三浦哲郎</t>
  </si>
  <si>
    <t>みうらてつろう</t>
  </si>
  <si>
    <t>290-298</t>
  </si>
  <si>
    <t>盆土産</t>
  </si>
  <si>
    <t>三木露風</t>
  </si>
  <si>
    <t>みきろふう</t>
  </si>
  <si>
    <t>兵庫県「赤蜻蛉」</t>
  </si>
  <si>
    <t>ミシェル=ヌードセン</t>
  </si>
  <si>
    <t>みしぇる=ぬーどせん</t>
  </si>
  <si>
    <t>としょかんライオン</t>
  </si>
  <si>
    <t>ミシェル=ハウツ</t>
  </si>
  <si>
    <t>みしぇる=はうつ</t>
  </si>
  <si>
    <t>海ガラスの夏</t>
  </si>
  <si>
    <t>三島由紀夫</t>
  </si>
  <si>
    <t>みしまゆきお</t>
  </si>
  <si>
    <t>潮騒</t>
  </si>
  <si>
    <t>水内喜久雄</t>
  </si>
  <si>
    <t>みずうちきくお</t>
  </si>
  <si>
    <t>中学生に贈りたい心の詩４０</t>
  </si>
  <si>
    <t>みずかみかずよ</t>
  </si>
  <si>
    <t>まんげつ</t>
  </si>
  <si>
    <t>水野敬也</t>
  </si>
  <si>
    <t>みずのけいや</t>
  </si>
  <si>
    <t>水原秋櫻子</t>
  </si>
  <si>
    <t>みずはらしゅうおうし</t>
  </si>
  <si>
    <t>冬菊のまとふはおのがひかりのみ</t>
  </si>
  <si>
    <t>滝落ちて群青世界とどろけり</t>
  </si>
  <si>
    <t>雛壇や襖はらひてはるかより</t>
  </si>
  <si>
    <t>水村俊幸</t>
  </si>
  <si>
    <t>みずむらとしゆき</t>
  </si>
  <si>
    <t>味田村太郎</t>
  </si>
  <si>
    <t>みたむらたろう</t>
  </si>
  <si>
    <t>この世界からサイがいなくなってしまう アフリカでサイを守る人たち</t>
  </si>
  <si>
    <t>皆越ようせい</t>
  </si>
  <si>
    <t>みなこしようせい</t>
  </si>
  <si>
    <t>うみのダンゴムシ・やまのダンゴムシ 増補版</t>
  </si>
  <si>
    <t>ミヒャエル=エンデ</t>
  </si>
  <si>
    <t>みひゃえる=えんで</t>
  </si>
  <si>
    <t>モモ</t>
  </si>
  <si>
    <t>魔法の学校―エンデのメルヒェン集</t>
  </si>
  <si>
    <t>はてしない物語</t>
  </si>
  <si>
    <t>ジム・ボタンの機関車大旅行</t>
  </si>
  <si>
    <t>みひゃえる＝えんで</t>
  </si>
  <si>
    <t>宮川ひろ</t>
  </si>
  <si>
    <t>みやがわひろ</t>
  </si>
  <si>
    <t>だっこの木</t>
  </si>
  <si>
    <t>宮﨑駿</t>
  </si>
  <si>
    <t>みやざきはやお</t>
  </si>
  <si>
    <t>推薦文（注文の多い料理店・西遊記）</t>
  </si>
  <si>
    <t>宮﨑 駿</t>
  </si>
  <si>
    <t>風の谷のナウシカ 1</t>
  </si>
  <si>
    <t>風の谷のナウシカ 2</t>
  </si>
  <si>
    <t>風の谷のナウシカ 3</t>
  </si>
  <si>
    <t>風の谷のナウシカ 4</t>
  </si>
  <si>
    <t>風の谷のナウシカ 5</t>
  </si>
  <si>
    <t>風の谷のナウシカ 6</t>
  </si>
  <si>
    <t>風の谷のナウシカ 7</t>
  </si>
  <si>
    <t>宮沢賢治</t>
  </si>
  <si>
    <t>みやざわけんじ</t>
  </si>
  <si>
    <t>ポラーノの広場</t>
  </si>
  <si>
    <t>続けてみよう（言葉の手紙）</t>
  </si>
  <si>
    <t>さまざまな表現技法</t>
  </si>
  <si>
    <t>よたかの星</t>
  </si>
  <si>
    <t>星めぐりの歌</t>
  </si>
  <si>
    <t>グスコーブドリの伝記</t>
  </si>
  <si>
    <t>風の又三郎</t>
  </si>
  <si>
    <t>岩手県「高原」</t>
  </si>
  <si>
    <t>注文の多い料理店 イーハトーヴ童話集</t>
  </si>
  <si>
    <t>宮下すずか</t>
  </si>
  <si>
    <t>みやしたすずか</t>
  </si>
  <si>
    <t>ひらがな　だいぼうけん</t>
  </si>
  <si>
    <t>宮下奈都</t>
  </si>
  <si>
    <t>みやしたなつ</t>
  </si>
  <si>
    <t>平凡で特別なことの起こらない、でもかけがえのない人生を描く</t>
  </si>
  <si>
    <t>90-93</t>
  </si>
  <si>
    <t>羊と鋼の森</t>
  </si>
  <si>
    <t>「私の一冊」を探しにいこう</t>
  </si>
  <si>
    <t>宮柊二</t>
  </si>
  <si>
    <t>みやしゅうじ</t>
  </si>
  <si>
    <t>あたらしく冬きたりけり鞭のごと幹ひびき合ひ竹群はあり</t>
  </si>
  <si>
    <t>宮台真司</t>
  </si>
  <si>
    <t>みやだいしんじ</t>
  </si>
  <si>
    <t>14歳からの社会学</t>
  </si>
  <si>
    <t>宮原ひろ子</t>
  </si>
  <si>
    <t>みやはらひろこ</t>
  </si>
  <si>
    <t>太陽ってどんな星？</t>
  </si>
  <si>
    <t>宮部みゆき</t>
  </si>
  <si>
    <t>みやべみゆき</t>
  </si>
  <si>
    <t>新装版 日暮らし 上</t>
  </si>
  <si>
    <t>新装版 日暮らし 下</t>
  </si>
  <si>
    <t>宮本輝</t>
  </si>
  <si>
    <t>みやもとてる</t>
  </si>
  <si>
    <t>富山県「螢川」</t>
  </si>
  <si>
    <t>三好達治</t>
  </si>
  <si>
    <t>みよしたつじ</t>
  </si>
  <si>
    <t>言葉５ さまざまな表現技法</t>
  </si>
  <si>
    <t>土</t>
  </si>
  <si>
    <t>比喩で広がる言葉の世界</t>
  </si>
  <si>
    <t>雪</t>
  </si>
  <si>
    <t>大阿蘇</t>
  </si>
  <si>
    <t>ミランダ=ポール</t>
  </si>
  <si>
    <t>みらんだ=ぽーる</t>
  </si>
  <si>
    <t>ポリぶくろ、1まい、すてた</t>
  </si>
  <si>
    <t>ミレイア=トリウス</t>
  </si>
  <si>
    <t>みれいあ=とりうす</t>
  </si>
  <si>
    <t>絵で見る統計 世界の国ぐに</t>
  </si>
  <si>
    <t>三輪一雄</t>
  </si>
  <si>
    <t>みわかずお</t>
  </si>
  <si>
    <t>サナギのひみつ</t>
  </si>
  <si>
    <t>ムウェニエ=ハディシ</t>
  </si>
  <si>
    <t>むうぇにえ=はでぃし</t>
  </si>
  <si>
    <t>くいしんぼうシマウマ　［新装版］</t>
  </si>
  <si>
    <t>椋鳩十</t>
  </si>
  <si>
    <t>むくはとじゅう</t>
  </si>
  <si>
    <t>かたあしの母すずめ</t>
  </si>
  <si>
    <t>向田邦子</t>
  </si>
  <si>
    <t>むこうだくにこ</t>
  </si>
  <si>
    <t>「字のない葉書」(2年)の一部</t>
  </si>
  <si>
    <t>104-107</t>
  </si>
  <si>
    <t>字のない葉書</t>
  </si>
  <si>
    <t>武者小路実篤</t>
  </si>
  <si>
    <t>むしゃのこうじさねあつ</t>
  </si>
  <si>
    <t>友情</t>
  </si>
  <si>
    <t>村上しいこ</t>
  </si>
  <si>
    <t>むらかみしいこ</t>
  </si>
  <si>
    <t>おはなしSDGs すべての人に健康と福祉を この指とどけ</t>
  </si>
  <si>
    <t>村上康成</t>
  </si>
  <si>
    <t>むらかみやすなり</t>
  </si>
  <si>
    <t>はるの　やまは　ザワザワ</t>
  </si>
  <si>
    <t>紫式部</t>
  </si>
  <si>
    <t>むらさきしきぶ</t>
  </si>
  <si>
    <t>「源氏物語（若紫）」紫式部</t>
  </si>
  <si>
    <t>源氏物語</t>
  </si>
  <si>
    <t>めぐり逢ひて見しやそれとも分かぬ間に雲隠れにし夜半の月かな</t>
  </si>
  <si>
    <t>村瀬智之</t>
  </si>
  <si>
    <t>むらせともゆき</t>
  </si>
  <si>
    <t>村田浩一</t>
  </si>
  <si>
    <t>むらたこういち</t>
  </si>
  <si>
    <t>足のうらずかん ①ほ乳類</t>
  </si>
  <si>
    <t>くらべてみよう！　どうぶつの赤ちゃん⑭　キリン</t>
  </si>
  <si>
    <t>村中李衣</t>
  </si>
  <si>
    <t>むらなかりえ</t>
  </si>
  <si>
    <t>あららのはたけ</t>
  </si>
  <si>
    <t>牟礼慶子</t>
  </si>
  <si>
    <t>むれけいこ</t>
  </si>
  <si>
    <t>見えないだけ</t>
  </si>
  <si>
    <t>室生犀星</t>
  </si>
  <si>
    <t>むろうさいせい</t>
  </si>
  <si>
    <t>石川県「犀川」</t>
  </si>
  <si>
    <t>メアリ=ホフマン</t>
  </si>
  <si>
    <t>めあり=ほふまん</t>
  </si>
  <si>
    <t>いろいろ いろんな からだの ほん</t>
  </si>
  <si>
    <t>メアリー=ノートン</t>
  </si>
  <si>
    <t>めありー=のーとん</t>
  </si>
  <si>
    <t>床下の小人たち</t>
  </si>
  <si>
    <t>メグ=ベルヴィソ</t>
  </si>
  <si>
    <t>めぐ=べるびそ</t>
  </si>
  <si>
    <t>茂市久美子</t>
  </si>
  <si>
    <t>もいちくみこ</t>
  </si>
  <si>
    <t>つるばら村のパン屋さん</t>
  </si>
  <si>
    <t>孟浩然</t>
  </si>
  <si>
    <t>もうこうねん</t>
  </si>
  <si>
    <t>春暁</t>
  </si>
  <si>
    <t>古典の世界（二）</t>
  </si>
  <si>
    <t>モーリーン=サワ</t>
  </si>
  <si>
    <t>もーりーん さわ</t>
  </si>
  <si>
    <t>本と図書館の歴史</t>
  </si>
  <si>
    <t>モーリス=センダック</t>
  </si>
  <si>
    <t>もーりす=せんだっく</t>
  </si>
  <si>
    <t>かいじゅうたちのいるところ</t>
  </si>
  <si>
    <t>最上一平</t>
  </si>
  <si>
    <t>もがみいっぺい</t>
  </si>
  <si>
    <t>千年もみじ</t>
  </si>
  <si>
    <t>茂木透</t>
  </si>
  <si>
    <t>もぎとおる</t>
  </si>
  <si>
    <t>茂木ちあき</t>
  </si>
  <si>
    <t>もてきちあき</t>
  </si>
  <si>
    <t>空にむかってともだち宣言</t>
  </si>
  <si>
    <t>元浦年康</t>
  </si>
  <si>
    <t>もとうらとしやす</t>
  </si>
  <si>
    <t>下36</t>
  </si>
  <si>
    <t>くらべる　しらべる　ずかん　はたらくじどう車</t>
  </si>
  <si>
    <t>じどう車ずかんを　つくろう</t>
  </si>
  <si>
    <t>もとしたいづみ</t>
  </si>
  <si>
    <t>わたしのともだち　ポルポちゃん</t>
  </si>
  <si>
    <t>ヴェンセスラウ・デ・モラエス</t>
  </si>
  <si>
    <t>もらえす</t>
  </si>
  <si>
    <t>徳島県「徳島の盆踊り」</t>
  </si>
  <si>
    <t>森 絵都</t>
  </si>
  <si>
    <t>もり えと</t>
  </si>
  <si>
    <t>カラフル</t>
  </si>
  <si>
    <t>森 博嗣</t>
  </si>
  <si>
    <t>もり ひろつぐ</t>
  </si>
  <si>
    <t>読書の価値</t>
  </si>
  <si>
    <t>森枝卓士</t>
  </si>
  <si>
    <t>もりえだたくじ</t>
  </si>
  <si>
    <t>手で食べる？</t>
  </si>
  <si>
    <t>森絵都</t>
  </si>
  <si>
    <t>もりえと</t>
  </si>
  <si>
    <t>ためになるってどんなこと？</t>
  </si>
  <si>
    <t>希望の牧場</t>
  </si>
  <si>
    <t>森鷗外</t>
  </si>
  <si>
    <t>もりおうがい</t>
  </si>
  <si>
    <t>舞姫</t>
  </si>
  <si>
    <t>272-282</t>
  </si>
  <si>
    <t>高瀬舟</t>
  </si>
  <si>
    <t>森川成美</t>
  </si>
  <si>
    <t>もりかわなるみ</t>
  </si>
  <si>
    <t>おはなしSDGs エネルギーをみんなに そしてクリーンに 夢の発電って、なんだろう？</t>
  </si>
  <si>
    <t>森崎和江</t>
  </si>
  <si>
    <t>もりさきかずえ</t>
  </si>
  <si>
    <t>朝焼けの中で</t>
  </si>
  <si>
    <t>森沢明夫</t>
  </si>
  <si>
    <t>もりさわあきお</t>
  </si>
  <si>
    <t>ごきげんな散歩道</t>
  </si>
  <si>
    <t>森須磨子</t>
  </si>
  <si>
    <t>もりすまこ</t>
  </si>
  <si>
    <t>しめかざり</t>
  </si>
  <si>
    <t>森谷明子</t>
  </si>
  <si>
    <t>もりやあきこ</t>
  </si>
  <si>
    <t>春や春</t>
  </si>
  <si>
    <t>森山卓郎</t>
  </si>
  <si>
    <t>もりやまたくろう</t>
  </si>
  <si>
    <t>71-73</t>
  </si>
  <si>
    <t>森由民</t>
  </si>
  <si>
    <t>もりよしたみ</t>
  </si>
  <si>
    <t>動物園のひみつ　展示の工夫から飼育員の仕事まで</t>
  </si>
  <si>
    <t>八尾慶次</t>
  </si>
  <si>
    <t>やおけいじ</t>
  </si>
  <si>
    <t>やとのいえ</t>
  </si>
  <si>
    <t>八木章好</t>
  </si>
  <si>
    <t>やぎあきよし</t>
  </si>
  <si>
    <t>時をこえるうた　漢詩</t>
  </si>
  <si>
    <t>まんがで学ぶ　故事成語</t>
  </si>
  <si>
    <t>八木重吉</t>
  </si>
  <si>
    <t>やぎじゅうきち</t>
  </si>
  <si>
    <t>素朴な琴</t>
  </si>
  <si>
    <t>ゆうぐれの松林</t>
  </si>
  <si>
    <t>〈ぽくぽく〉</t>
  </si>
  <si>
    <t>安岡定子</t>
  </si>
  <si>
    <t>やすおかさだこ</t>
  </si>
  <si>
    <t>15歳の寺子屋 みんなの論語塾</t>
  </si>
  <si>
    <t>やすおかていし</t>
  </si>
  <si>
    <t>孔子先生が教えるこども論語</t>
  </si>
  <si>
    <t>安田夏菜</t>
  </si>
  <si>
    <t>やすだかな</t>
  </si>
  <si>
    <t>おはなしSDGs 貧困をなくそう みんなはアイスをなめている</t>
  </si>
  <si>
    <t>安田菜津紀</t>
  </si>
  <si>
    <t>やすだなつき</t>
  </si>
  <si>
    <t>故郷の味は海をこえて 「難民」として日本に生きる</t>
  </si>
  <si>
    <t>それでも、海へ　陸前高田に生きる</t>
  </si>
  <si>
    <t>安田喜憲</t>
  </si>
  <si>
    <t>やすだよしのり</t>
  </si>
  <si>
    <t>122-127</t>
  </si>
  <si>
    <t>モアイは語る―地球の未来</t>
  </si>
  <si>
    <t>柳原良平</t>
  </si>
  <si>
    <t>やなぎはらりょうへい</t>
  </si>
  <si>
    <t>貨物船のはなし</t>
  </si>
  <si>
    <t>やなせたかし</t>
  </si>
  <si>
    <t>やなせたかし　おとうとものがたり</t>
  </si>
  <si>
    <t>何のために生まれてきたの？ 　希望のありか</t>
  </si>
  <si>
    <t>山岡亮平</t>
  </si>
  <si>
    <t>やまおかりょうへい</t>
  </si>
  <si>
    <t>下103</t>
  </si>
  <si>
    <t>においのある……</t>
  </si>
  <si>
    <t>山極寿一</t>
  </si>
  <si>
    <t>やまぎわじゅいち</t>
  </si>
  <si>
    <t>44-49</t>
  </si>
  <si>
    <t>作られた「物語」を超えて</t>
  </si>
  <si>
    <t>山口理</t>
  </si>
  <si>
    <t>やまぐちおさむ</t>
  </si>
  <si>
    <t>リターン！</t>
  </si>
  <si>
    <t>やまぐちさとし</t>
  </si>
  <si>
    <t>国語おもしろ発見クラブ 思いちがいの言葉</t>
  </si>
  <si>
    <t>山口誓子</t>
  </si>
  <si>
    <t>やまぐちせいし</t>
  </si>
  <si>
    <t>つきぬけて天上の紺曼珠沙華</t>
  </si>
  <si>
    <t>山口青邨</t>
  </si>
  <si>
    <t>やまぐちせいそん</t>
  </si>
  <si>
    <t>参道の長きはたのし七五三</t>
  </si>
  <si>
    <t>山口素堂</t>
  </si>
  <si>
    <t>やまぐちそどう</t>
  </si>
  <si>
    <t>目には青葉山ほとぎすはつ松魚</t>
  </si>
  <si>
    <t>山崎直子</t>
  </si>
  <si>
    <t>やまさきなおこ</t>
  </si>
  <si>
    <t>宇宙飛行士は見た 宇宙に行ったらこうだった！</t>
  </si>
  <si>
    <t>夢をつなぐ</t>
  </si>
  <si>
    <t>山崎充哲</t>
  </si>
  <si>
    <t>やまさきみつあき</t>
  </si>
  <si>
    <t>タマゾン川</t>
  </si>
  <si>
    <t>山下明生</t>
  </si>
  <si>
    <t>やましたはるお</t>
  </si>
  <si>
    <t>海をかっとばせ</t>
  </si>
  <si>
    <t>山下美樹</t>
  </si>
  <si>
    <t>やましたみき</t>
  </si>
  <si>
    <t>「はやぶさ」がとどけたタイムカプセル ～7年、60億キロの旅～</t>
  </si>
  <si>
    <t>山下洋輔</t>
  </si>
  <si>
    <t>やましたようすけ</t>
  </si>
  <si>
    <t>もけら　もけら</t>
  </si>
  <si>
    <t>やまだともこ</t>
  </si>
  <si>
    <t>宇宙人がいた</t>
  </si>
  <si>
    <t>山田悠介</t>
  </si>
  <si>
    <t>やまだゆうすけ</t>
  </si>
  <si>
    <t>山中伸弥</t>
  </si>
  <si>
    <t>やまなかしんや</t>
  </si>
  <si>
    <t>山上憶良</t>
  </si>
  <si>
    <t>やまのうえのおくら</t>
  </si>
  <si>
    <t>憶良らは今は罷らむ子泣くらむそれその母も我を待つらむそ</t>
  </si>
  <si>
    <t>下38</t>
  </si>
  <si>
    <t>秋の野に咲きたる花を指折りかき数ふれば七種の花</t>
  </si>
  <si>
    <t>山之口貘</t>
  </si>
  <si>
    <t>やまのくちばく</t>
  </si>
  <si>
    <t>沖縄県「沖縄よどこへ行く」</t>
  </si>
  <si>
    <t>山部赤人</t>
  </si>
  <si>
    <t>やまべのあかひと</t>
  </si>
  <si>
    <t>天地の 分かれし時ゆ 神さびて……言ひ継ぎ行かむ 富士の高嶺は</t>
  </si>
  <si>
    <t>田子の浦ゆうち出でて見れば真白にそ富士の高嶺に雪は降りける</t>
  </si>
  <si>
    <t>山村暮鳥</t>
  </si>
  <si>
    <t>やまむらぼちょう</t>
  </si>
  <si>
    <t>風景 純銀もざいく</t>
  </si>
  <si>
    <t>雲</t>
  </si>
  <si>
    <t>山本悦子</t>
  </si>
  <si>
    <t>やまもとえつこ</t>
  </si>
  <si>
    <t>先生、感想文、書けません！</t>
  </si>
  <si>
    <t>山本聡美</t>
  </si>
  <si>
    <t>やまもとさとみ</t>
  </si>
  <si>
    <t>日本の文化を発信！ 鳥獣戯画と絵巻物</t>
  </si>
  <si>
    <t>山本省三</t>
  </si>
  <si>
    <t>やまもとしょうぞう</t>
  </si>
  <si>
    <t>もしも宇宙でくらしたら</t>
  </si>
  <si>
    <t>山本多助</t>
  </si>
  <si>
    <t>やまもとたすけ</t>
  </si>
  <si>
    <t>カムイ・ユーカラ</t>
  </si>
  <si>
    <t>ユーフラテス</t>
  </si>
  <si>
    <t>ゆーふらてす</t>
  </si>
  <si>
    <t>ゆきのゆみこ</t>
  </si>
  <si>
    <t>わんぱくだんの　ロボットランド</t>
  </si>
  <si>
    <t>湯本香樹実</t>
  </si>
  <si>
    <t>ゆもとかずみ</t>
  </si>
  <si>
    <t>夏の庭―The Friends―</t>
  </si>
  <si>
    <t>くまとやまねこ</t>
  </si>
  <si>
    <t>養老孟司</t>
  </si>
  <si>
    <t>ようろうたけし</t>
  </si>
  <si>
    <t>解剖学教室へようこそ</t>
  </si>
  <si>
    <t>除本理史</t>
  </si>
  <si>
    <t>よけもとまさふみ</t>
  </si>
  <si>
    <t>未来のために学ぶ 四大公害病</t>
  </si>
  <si>
    <t>横塚眞己人</t>
  </si>
  <si>
    <t>よこつかまこと</t>
  </si>
  <si>
    <t>マングローブの木の下で</t>
  </si>
  <si>
    <t>ゾウの森とポテトチップス</t>
  </si>
  <si>
    <t>横山充男</t>
  </si>
  <si>
    <t>よこやまみつお</t>
  </si>
  <si>
    <t>牧野富太郎 　植物の神様といわれた男</t>
  </si>
  <si>
    <t>与謝野晶子</t>
  </si>
  <si>
    <t>よさのあきこ</t>
  </si>
  <si>
    <t>清水へ祇園をよぎる桜月夜こよひ逢ふ人みなうつくしき</t>
  </si>
  <si>
    <t>夏のかぜ山よりきたり三百の牧の若馬耳ふかれけり</t>
  </si>
  <si>
    <t>大阪府「海恋し潮の遠鳴りかぞへては少女となりし父母の家」</t>
  </si>
  <si>
    <t>大阪府「ふるさとの和泉の山をきはやかに浮けし海より朝風ぞ吹く」</t>
  </si>
  <si>
    <t>金色のちひさき鳥のかたちして銀杏ちるなり夕日の岡に</t>
  </si>
  <si>
    <t>与謝蕪村</t>
  </si>
  <si>
    <t>よさぶそん</t>
  </si>
  <si>
    <t>鶯の啼や小さき口明いて</t>
  </si>
  <si>
    <t>菜の花や月は東に日は西に</t>
  </si>
  <si>
    <t>言葉10 さまざまな表現技法</t>
  </si>
  <si>
    <t>戸を叩く狸と秋を惜しみけり</t>
  </si>
  <si>
    <t>白露や茨の刺に一つづつ</t>
  </si>
  <si>
    <t>子狐のかくれ貌なる野菊哉</t>
  </si>
  <si>
    <t>斧入れて香におどろくや冬木立</t>
  </si>
  <si>
    <t>さみだれや大河を前に家二軒</t>
  </si>
  <si>
    <t>文法1 文法を生かす</t>
  </si>
  <si>
    <t>夏河を越すうれしさよ手に草履</t>
  </si>
  <si>
    <t>春の海終日のたりのたりかな</t>
  </si>
  <si>
    <t>吉川英治</t>
  </si>
  <si>
    <t>よしかわえいじ</t>
  </si>
  <si>
    <t>神奈川県「宮本武蔵」</t>
  </si>
  <si>
    <t>吉田加南子</t>
  </si>
  <si>
    <t>よしだかなこ</t>
  </si>
  <si>
    <t>朝</t>
  </si>
  <si>
    <t>ヨシタケシンスケ</t>
  </si>
  <si>
    <t>よしたけしんすけ</t>
  </si>
  <si>
    <t>あるかしら書店</t>
  </si>
  <si>
    <t>吉田定一</t>
  </si>
  <si>
    <t>よしださだいち</t>
  </si>
  <si>
    <t>吉田丈人</t>
  </si>
  <si>
    <t>よしだたけと</t>
  </si>
  <si>
    <t>プランクトンのえほん　ゾウリムシ</t>
  </si>
  <si>
    <t>吉田勇人</t>
  </si>
  <si>
    <t>よしだはやと</t>
  </si>
  <si>
    <t>吉野源三郎</t>
  </si>
  <si>
    <t>よしのげんざぶろう</t>
  </si>
  <si>
    <t>君たちはどう生きるか</t>
  </si>
  <si>
    <t>吉藤オリィ</t>
  </si>
  <si>
    <t>よしふじおりぃ</t>
  </si>
  <si>
    <t>195-199</t>
  </si>
  <si>
    <t>六千回のトライの先に</t>
  </si>
  <si>
    <t>ミライの武器 「夢中になれる」を見つける授業</t>
  </si>
  <si>
    <t>吉村仁</t>
  </si>
  <si>
    <t>よしむらじん</t>
  </si>
  <si>
    <t>素数ゼミの謎</t>
  </si>
  <si>
    <t>吉本隆明</t>
  </si>
  <si>
    <t>よしもとたかあき</t>
  </si>
  <si>
    <t>15歳の寺子屋 ひとり</t>
  </si>
  <si>
    <t>吉本ばなな</t>
  </si>
  <si>
    <t>よしもとばなな</t>
  </si>
  <si>
    <t>TUGUMI つぐみ</t>
  </si>
  <si>
    <t>譽田亜紀子</t>
  </si>
  <si>
    <t>よたあきこ</t>
  </si>
  <si>
    <t>知られざる縄文ライフ</t>
  </si>
  <si>
    <t>米倉斉加年</t>
  </si>
  <si>
    <t>よねくらまさかね</t>
  </si>
  <si>
    <t>「大人になれなかった弟たちに……」(1年)の一部</t>
  </si>
  <si>
    <t>96-103</t>
  </si>
  <si>
    <t>大人になれなかった弟たちに……</t>
  </si>
  <si>
    <t>米津玄師</t>
  </si>
  <si>
    <t>よねづけんし</t>
  </si>
  <si>
    <t>米津玄師のコメント</t>
  </si>
  <si>
    <t>ヨハンナ=ジョンストン</t>
  </si>
  <si>
    <t>よはんな=じょんすとん</t>
  </si>
  <si>
    <t>ザトウクジラ</t>
  </si>
  <si>
    <t>ヨンナ=ビョルンシェーナ</t>
  </si>
  <si>
    <t>よんな=びょるんしぇーな</t>
  </si>
  <si>
    <t>うちゅうじんだぞおとうとうさぎ！</t>
  </si>
  <si>
    <t>羅 貫中</t>
  </si>
  <si>
    <t>ら かんちゅう</t>
  </si>
  <si>
    <t>三国志 上</t>
  </si>
  <si>
    <t>三国志 中</t>
  </si>
  <si>
    <t>三国志 下</t>
  </si>
  <si>
    <t>ラウラ=ガジェゴ=ガルシア</t>
  </si>
  <si>
    <t>らうら=がじぇご=がるしあ</t>
  </si>
  <si>
    <t>漂泊の王の伝説</t>
  </si>
  <si>
    <t>ラッセル=E=エリクソン</t>
  </si>
  <si>
    <t>らっせる=E=えりくそん</t>
  </si>
  <si>
    <t>火曜日のごちそうはヒキガエル</t>
  </si>
  <si>
    <t>李錦玉</t>
  </si>
  <si>
    <t>りくむおく</t>
  </si>
  <si>
    <t>下65</t>
  </si>
  <si>
    <t>リクルートエージェント</t>
  </si>
  <si>
    <t>りくるーとえーじぇんと</t>
  </si>
  <si>
    <t>宇宙人とみつける仕事図鑑</t>
  </si>
  <si>
    <t>リサ=クライン=ランサム</t>
  </si>
  <si>
    <t>りさ=くらいん=らんさむ</t>
  </si>
  <si>
    <t>希望の図書館</t>
  </si>
  <si>
    <t>リズ=ガートン=スキャンロン</t>
  </si>
  <si>
    <t>りず=がーとん=すきゃんろん</t>
  </si>
  <si>
    <t>リチャード=ウィルバー</t>
  </si>
  <si>
    <t>りちゃーど=うぃるばー</t>
  </si>
  <si>
    <t>番ねずみのヤカちゃん</t>
  </si>
  <si>
    <t>リナ=シン</t>
  </si>
  <si>
    <t>りな=しん</t>
  </si>
  <si>
    <t>111本の木</t>
  </si>
  <si>
    <t>リビー＝グリーソン</t>
  </si>
  <si>
    <t>りびー ぐりーそん</t>
  </si>
  <si>
    <t>みて、ほんだよ！</t>
  </si>
  <si>
    <t>劉向</t>
  </si>
  <si>
    <t>りゅうきょう</t>
  </si>
  <si>
    <t>「戦国策（燕一）」</t>
  </si>
  <si>
    <t>良寛</t>
  </si>
  <si>
    <t>りょうかん</t>
  </si>
  <si>
    <t>むしのねも のこりすくなに なりにけり よなよなかぜの さむくしなれば</t>
  </si>
  <si>
    <t>リンダ=スー=パーク</t>
  </si>
  <si>
    <t>りんだ=すー=ぱーく</t>
  </si>
  <si>
    <t>モギ　ちいさな焼きもの師</t>
  </si>
  <si>
    <t>リンダ=リウカス</t>
  </si>
  <si>
    <t>りんだ=りうかす</t>
  </si>
  <si>
    <t>ルビィのぼうけん　こんにちは！　プログラミング</t>
  </si>
  <si>
    <t>ルイーズ=スピルズベリー</t>
  </si>
  <si>
    <t>るいーず=すぴるずべりー</t>
  </si>
  <si>
    <t>今、世界はあぶないのか？ 貧困と飢餓</t>
  </si>
  <si>
    <t>ルイズ=アームストロング</t>
  </si>
  <si>
    <t>るいず あーむすとろんぐ</t>
  </si>
  <si>
    <t>レモンをお金にかえる法</t>
  </si>
  <si>
    <t>続 レモンをお金にかえる法</t>
  </si>
  <si>
    <t>ルイス・キャロル</t>
  </si>
  <si>
    <t>るいす・きゃろる</t>
  </si>
  <si>
    <t>不思議の国のアリス</t>
  </si>
  <si>
    <t>ルイス・サッカー</t>
  </si>
  <si>
    <t>るいす・さっかー</t>
  </si>
  <si>
    <t>穴 HOLES</t>
  </si>
  <si>
    <t>ルーシー=ロジャーズ他</t>
  </si>
  <si>
    <t>るーしー=ろじゃーず</t>
  </si>
  <si>
    <t>未来を変えるロボット図鑑</t>
  </si>
  <si>
    <t>ルース=スタイルス=ガネット</t>
  </si>
  <si>
    <t>るーす=すたいるす=がねっと</t>
  </si>
  <si>
    <t>エルマーのぼうけん</t>
  </si>
  <si>
    <t>ルドミラ=ゼーマン</t>
  </si>
  <si>
    <t>るどみら＝ぜーまん</t>
  </si>
  <si>
    <t>シンドバッドの冒険</t>
  </si>
  <si>
    <t>レイチェル＝カーソン</t>
  </si>
  <si>
    <t>れいちぇる かーそん</t>
  </si>
  <si>
    <t>沈黙の春</t>
  </si>
  <si>
    <t>レオ=レオニ</t>
  </si>
  <si>
    <t>れお=れおに</t>
  </si>
  <si>
    <t>上67</t>
  </si>
  <si>
    <t>スイミー</t>
  </si>
  <si>
    <t>上80</t>
  </si>
  <si>
    <t>さかなは　さかな</t>
  </si>
  <si>
    <t>コーネリアス</t>
  </si>
  <si>
    <t>アレクサンダとぜんまいねずみ</t>
  </si>
  <si>
    <t>フレデリック</t>
  </si>
  <si>
    <t>ひとあし　ひとあし</t>
  </si>
  <si>
    <t>ロアルド=ダール</t>
  </si>
  <si>
    <t>ろあるど=だーる</t>
  </si>
  <si>
    <t>チョコレート工場の秘密</t>
  </si>
  <si>
    <t>老子</t>
  </si>
  <si>
    <t>ろうし</t>
  </si>
  <si>
    <t>「老子徳経 下」老子</t>
  </si>
  <si>
    <t>ローズマリー=マカーニー</t>
  </si>
  <si>
    <t>ろーずまりー=まかーにー</t>
  </si>
  <si>
    <t>〈世界に生きる子どもたち〉 すごいね！ みんなの通学路</t>
  </si>
  <si>
    <t>ローラ=インガルス=ワイルダー</t>
  </si>
  <si>
    <t>ろーら=いんがるす=わいるだー</t>
  </si>
  <si>
    <t>大きな森の小さな家</t>
  </si>
  <si>
    <t>魯迅</t>
  </si>
  <si>
    <t>ろじん</t>
  </si>
  <si>
    <t>104-117</t>
  </si>
  <si>
    <t>故郷</t>
  </si>
  <si>
    <t>ロバート・Ａ＝ハインライン</t>
  </si>
  <si>
    <t>ろばーと Ａ はいんらいん</t>
  </si>
  <si>
    <t>夏への扉［新版］</t>
  </si>
  <si>
    <t>ロバートこうの史代ウェストール</t>
  </si>
  <si>
    <t>ろばーと うぇすとーる</t>
  </si>
  <si>
    <t>弟の戦争</t>
  </si>
  <si>
    <t>ロバート=キャンベル</t>
  </si>
  <si>
    <t>ろばーと=きゃんべる</t>
  </si>
  <si>
    <t>外国人が教えてくれた！ 私が感動したニッポンの文化　第2巻　こんなに美しい・おいしいなんて！　高みをめざす職人の巧み</t>
  </si>
  <si>
    <t>若山牧水</t>
  </si>
  <si>
    <t>わかやまぼくすい</t>
  </si>
  <si>
    <t>白鳥はかなしからずや空の青海のあをにも染まずただよふ</t>
  </si>
  <si>
    <t>宮崎県「幾山河越えさり行かば寂しさの終てなむ国ぞ今日も旅ゆく」</t>
  </si>
  <si>
    <t>宮崎県「ふるさとの尾鈴の山のかなしさよ秋もかすみのたなびきて居り」</t>
  </si>
  <si>
    <t>鷲田清一</t>
  </si>
  <si>
    <t>わしだきよかず</t>
  </si>
  <si>
    <t>172-176</t>
  </si>
  <si>
    <t>渡辺茂男</t>
  </si>
  <si>
    <t>わたなべしげお</t>
  </si>
  <si>
    <t>ジャックとまめの木</t>
  </si>
  <si>
    <t>渡辺龍也</t>
  </si>
  <si>
    <t>わたなべたつや</t>
  </si>
  <si>
    <t>考えよう！ やってみよう！ フェアトレード ①フェアトレードって、なんだろう？</t>
  </si>
  <si>
    <t>考えよう！ やってみよう！ フェアトレード ②フェアトレードが生まれた背景と歴史・現状</t>
  </si>
  <si>
    <t>考えよう！ やってみよう！ フェアトレード ③日本のフェアトレードの現状ときみにもできること</t>
  </si>
  <si>
    <t>渡部泰明</t>
  </si>
  <si>
    <t>わたなべやすあき</t>
  </si>
  <si>
    <t>渡辺佑基</t>
  </si>
  <si>
    <t>わたなべゆうき</t>
  </si>
  <si>
    <t>196-199</t>
  </si>
  <si>
    <t>四百年のスローライフ</t>
  </si>
  <si>
    <t>進化の法則は北極のサメが知っていた</t>
  </si>
  <si>
    <t>和田誠</t>
  </si>
  <si>
    <t>わだまこと</t>
  </si>
  <si>
    <t>からはおもくて……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</si>
</sst>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scheme val="minor"/>
    </font>
    <font>
      <b/>
      <sz val="16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sz val="11"/>
      <color theme="1"/>
      <name val="&quot;ＭＳ Ｐ明朝&quot;"/>
      <family val="3"/>
      <charset val="128"/>
    </font>
    <font>
      <b/>
      <sz val="11"/>
      <color theme="1"/>
      <name val="UD デジタル 教科書体 N-B"/>
      <family val="1"/>
      <charset val="128"/>
    </font>
    <font>
      <sz val="11"/>
      <color theme="1"/>
      <name val="ＭＳ ゴシック"/>
      <family val="3"/>
      <charset val="128"/>
    </font>
    <font>
      <sz val="1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theme="1"/>
      <name val="ＭＳ ゴシック"/>
      <family val="3"/>
      <charset val="128"/>
    </font>
    <font>
      <sz val="11"/>
      <color rgb="FF000000"/>
      <name val="&quot;ＭＳ Ｐ明朝&quot;"/>
      <family val="3"/>
      <charset val="128"/>
    </font>
    <font>
      <sz val="11"/>
      <color theme="1"/>
      <name val="&quot;ＭＳ Ｐゴシック&quot;"/>
      <family val="3"/>
      <charset val="128"/>
    </font>
    <font>
      <sz val="11"/>
      <color theme="1"/>
      <name val="Arial"/>
      <family val="2"/>
    </font>
    <font>
      <sz val="11"/>
      <color theme="1"/>
      <name val="&quot;ＭＳ Ｐゴシック&quot;"/>
      <family val="3"/>
      <charset val="128"/>
    </font>
    <font>
      <sz val="11"/>
      <color theme="1"/>
      <name val="HGSｺﾞｼｯｸM"/>
      <family val="3"/>
      <charset val="128"/>
    </font>
    <font>
      <b/>
      <sz val="11"/>
      <color theme="1"/>
      <name val="&quot;ＭＳ Ｐゴシック&quot;"/>
      <family val="3"/>
      <charset val="128"/>
    </font>
    <font>
      <sz val="11"/>
      <color theme="1"/>
      <name val="&quot;ＭＳ Ｐ明朝&quot;"/>
      <family val="3"/>
      <charset val="128"/>
    </font>
    <font>
      <sz val="6"/>
      <name val="aptos narrow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9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0" fillId="0" borderId="7" xfId="0" applyFont="1" applyBorder="1" applyAlignment="1">
      <alignment vertical="center"/>
    </xf>
  </cellXfs>
  <cellStyles count="1">
    <cellStyle name="標準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1"/>
  <sheetViews>
    <sheetView showGridLines="0" topLeftCell="A2" workbookViewId="0">
      <selection activeCell="A23" sqref="A23:B23"/>
    </sheetView>
  </sheetViews>
  <sheetFormatPr defaultColWidth="12.6640625" defaultRowHeight="15" customHeight="1"/>
  <cols>
    <col min="1" max="1" width="10.88671875" customWidth="1"/>
    <col min="2" max="2" width="41.6640625" customWidth="1"/>
    <col min="3" max="3" width="9.109375" customWidth="1"/>
    <col min="4" max="4" width="17.77734375" customWidth="1"/>
    <col min="5" max="5" width="52.44140625" customWidth="1"/>
    <col min="6" max="25" width="7.6640625" customWidth="1"/>
  </cols>
  <sheetData>
    <row r="1" spans="1:5" ht="39" customHeight="1">
      <c r="A1" s="1"/>
      <c r="B1" s="1" t="s">
        <v>0</v>
      </c>
      <c r="C1" s="1"/>
      <c r="D1" s="115" t="s">
        <v>1</v>
      </c>
      <c r="E1" s="116"/>
    </row>
    <row r="2" spans="1:5" ht="37.5" customHeight="1">
      <c r="A2" s="2" t="s">
        <v>2</v>
      </c>
      <c r="B2" s="3"/>
      <c r="C2" s="4" t="s">
        <v>3</v>
      </c>
      <c r="D2" s="117" t="str">
        <f>IFERROR(VLOOKUP(SMALL(データ!$A:$A,1),データ!$A:$H,5,TRUE),"")</f>
        <v/>
      </c>
      <c r="E2" s="118"/>
    </row>
    <row r="3" spans="1:5" ht="12.75" customHeight="1">
      <c r="A3" s="119" t="s">
        <v>4</v>
      </c>
      <c r="B3" s="120"/>
      <c r="C3" s="5" t="s">
        <v>5</v>
      </c>
      <c r="D3" s="6" t="s">
        <v>6</v>
      </c>
      <c r="E3" s="7" t="s">
        <v>7</v>
      </c>
    </row>
    <row r="4" spans="1:5" ht="14.4">
      <c r="A4" s="121" t="str">
        <f>IFERROR(VLOOKUP(SMALL(データ!$A:$A,1),データ!$A:$H,8,TRUE),"見つかりませんでした")</f>
        <v>見つかりませんでした</v>
      </c>
      <c r="B4" s="120"/>
      <c r="C4" s="9" t="str">
        <f>IFERROR(VLOOKUP(SMALL(データ!$A:$A,1),データ!$A:$H,6,TRUE),"")</f>
        <v/>
      </c>
      <c r="D4" s="8" t="str">
        <f>IFERROR(VLOOKUP(SMALL(データ!$A:$A,1),データ!$A:$H,7,TRUE),"")</f>
        <v/>
      </c>
      <c r="E4" s="10" t="str">
        <f>IFERROR(VLOOKUP(SMALL(データ!$A:$A,1),データ!$A:$I,9,TRUE),"")</f>
        <v/>
      </c>
    </row>
    <row r="5" spans="1:5" ht="14.4">
      <c r="A5" s="121" t="str">
        <f>IFERROR(VLOOKUP(SMALL(データ!$A:$A,2),データ!$A:$H,8,TRUE),"")</f>
        <v/>
      </c>
      <c r="B5" s="120"/>
      <c r="C5" s="9" t="str">
        <f>IFERROR(VLOOKUP(SMALL(データ!$A:$A,2),データ!$A:$H,6,TRUE),"")</f>
        <v/>
      </c>
      <c r="D5" s="8" t="str">
        <f>IFERROR(VLOOKUP(SMALL(データ!$A:$A,2),データ!$A:$H,7,TRUE),"")</f>
        <v/>
      </c>
      <c r="E5" s="10" t="str">
        <f>IFERROR(VLOOKUP(SMALL(データ!$A:$A,2),データ!$A:$I,9,TRUE),"")</f>
        <v/>
      </c>
    </row>
    <row r="6" spans="1:5" ht="14.4">
      <c r="A6" s="121" t="str">
        <f>IFERROR(VLOOKUP(SMALL(データ!$A:$A,3),データ!$A:$H,8,TRUE),"")</f>
        <v/>
      </c>
      <c r="B6" s="120"/>
      <c r="C6" s="9" t="str">
        <f>IFERROR(VLOOKUP(SMALL(データ!$A:$A,3),データ!$A:$H,6,TRUE),"")</f>
        <v/>
      </c>
      <c r="D6" s="8" t="str">
        <f>IFERROR(VLOOKUP(SMALL(データ!$A:$A,3),データ!$A:$H,7,TRUE),"")</f>
        <v/>
      </c>
      <c r="E6" s="10" t="str">
        <f>IFERROR(VLOOKUP(SMALL(データ!$A:$A,3),データ!$A:$I,9,TRUE),"")</f>
        <v/>
      </c>
    </row>
    <row r="7" spans="1:5" ht="14.4">
      <c r="A7" s="121" t="str">
        <f>IFERROR(VLOOKUP(SMALL(データ!$A:$A,4),データ!$A:$H,8,TRUE),"")</f>
        <v/>
      </c>
      <c r="B7" s="120"/>
      <c r="C7" s="9" t="str">
        <f>IFERROR(VLOOKUP(SMALL(データ!$A:$A,4),データ!$A:$H,6,TRUE),"")</f>
        <v/>
      </c>
      <c r="D7" s="8" t="str">
        <f>IFERROR(VLOOKUP(SMALL(データ!$A:$A,4),データ!$A:$H,7,TRUE),"")</f>
        <v/>
      </c>
      <c r="E7" s="10" t="str">
        <f>IFERROR(VLOOKUP(SMALL(データ!$A:$A,4),データ!$A:$I,9,TRUE),"")</f>
        <v/>
      </c>
    </row>
    <row r="8" spans="1:5" ht="14.4">
      <c r="A8" s="121" t="str">
        <f>IFERROR(VLOOKUP(SMALL(データ!$A:$A,5),データ!$A:$H,8,TRUE),"")</f>
        <v/>
      </c>
      <c r="B8" s="120"/>
      <c r="C8" s="9" t="str">
        <f>IFERROR(VLOOKUP(SMALL(データ!$A:$A,5),データ!$A:$H,6,TRUE),"")</f>
        <v/>
      </c>
      <c r="D8" s="8" t="str">
        <f>IFERROR(VLOOKUP(SMALL(データ!$A:$A,5),データ!$A:$H,7,TRUE),"")</f>
        <v/>
      </c>
      <c r="E8" s="10" t="str">
        <f>IFERROR(VLOOKUP(SMALL(データ!$A:$A,5),データ!$A:$I,9,TRUE),"")</f>
        <v/>
      </c>
    </row>
    <row r="9" spans="1:5" ht="14.4">
      <c r="A9" s="121" t="str">
        <f>IFERROR(VLOOKUP(SMALL(データ!$A:$A,6),データ!$A:$H,8,TRUE),"")</f>
        <v/>
      </c>
      <c r="B9" s="120"/>
      <c r="C9" s="9" t="str">
        <f>IFERROR(VLOOKUP(SMALL(データ!$A:$A,6),データ!$A:$H,6,TRUE),"")</f>
        <v/>
      </c>
      <c r="D9" s="8" t="str">
        <f>IFERROR(VLOOKUP(SMALL(データ!$A:$A,6),データ!$A:$H,7,TRUE),"")</f>
        <v/>
      </c>
      <c r="E9" s="10" t="str">
        <f>IFERROR(VLOOKUP(SMALL(データ!$A:$A,6),データ!$A:$I,9,TRUE),"")</f>
        <v/>
      </c>
    </row>
    <row r="10" spans="1:5" ht="14.4">
      <c r="A10" s="121" t="str">
        <f>IFERROR(VLOOKUP(SMALL(データ!$A:$A,7),データ!$A:$H,8,TRUE),"")</f>
        <v/>
      </c>
      <c r="B10" s="120"/>
      <c r="C10" s="9" t="str">
        <f>IFERROR(VLOOKUP(SMALL(データ!$A:$A,7),データ!$A:$H,6,TRUE),"")</f>
        <v/>
      </c>
      <c r="D10" s="8" t="str">
        <f>IFERROR(VLOOKUP(SMALL(データ!$A:$A,7),データ!$A:$H,7,TRUE),"")</f>
        <v/>
      </c>
      <c r="E10" s="10" t="str">
        <f>IFERROR(VLOOKUP(SMALL(データ!$A:$A,7),データ!$A:$I,9,TRUE),"")</f>
        <v/>
      </c>
    </row>
    <row r="11" spans="1:5" ht="12.75" customHeight="1">
      <c r="A11" s="121" t="str">
        <f>IFERROR(VLOOKUP(SMALL(データ!$A:$A,8),データ!$A:$H,8,TRUE),"")</f>
        <v/>
      </c>
      <c r="B11" s="120"/>
      <c r="C11" s="9" t="str">
        <f>IFERROR(VLOOKUP(SMALL(データ!$A:$A,8),データ!$A:$H,6,TRUE),"")</f>
        <v/>
      </c>
      <c r="D11" s="8" t="str">
        <f>IFERROR(VLOOKUP(SMALL(データ!$A:$A,8),データ!$A:$H,7,TRUE),"")</f>
        <v/>
      </c>
      <c r="E11" s="10" t="str">
        <f>IFERROR(VLOOKUP(SMALL(データ!$A:$A,8),データ!$A:$I,9,TRUE),"")</f>
        <v/>
      </c>
    </row>
    <row r="12" spans="1:5" ht="12.75" customHeight="1">
      <c r="A12" s="121" t="str">
        <f>IFERROR(VLOOKUP(SMALL(データ!$A:$A,9),データ!$A:$H,8,TRUE),"")</f>
        <v/>
      </c>
      <c r="B12" s="120"/>
      <c r="C12" s="9" t="str">
        <f>IFERROR(VLOOKUP(SMALL(データ!$A:$A,9),データ!$A:$H,6,TRUE),"")</f>
        <v/>
      </c>
      <c r="D12" s="8" t="str">
        <f>IFERROR(VLOOKUP(SMALL(データ!$A:$A,9),データ!$A:$H,7,TRUE),"")</f>
        <v/>
      </c>
      <c r="E12" s="10" t="str">
        <f>IFERROR(VLOOKUP(SMALL(データ!$A:$A,9),データ!$A:$I,9,TRUE),"")</f>
        <v/>
      </c>
    </row>
    <row r="13" spans="1:5" ht="12.75" customHeight="1">
      <c r="A13" s="121" t="str">
        <f>IFERROR(VLOOKUP(SMALL(データ!$A:$A,10),データ!$A:$H,8,TRUE),"")</f>
        <v/>
      </c>
      <c r="B13" s="120"/>
      <c r="C13" s="9" t="str">
        <f>IFERROR(VLOOKUP(SMALL(データ!$A:$A,10),データ!$A:$H,6,TRUE),"")</f>
        <v/>
      </c>
      <c r="D13" s="8" t="str">
        <f>IFERROR(VLOOKUP(SMALL(データ!$A:$A,10),データ!$A:$H,7,TRUE),"")</f>
        <v/>
      </c>
      <c r="E13" s="10" t="str">
        <f>IFERROR(VLOOKUP(SMALL(データ!$A:$A,10),データ!$A:$I,9,TRUE),"")</f>
        <v/>
      </c>
    </row>
    <row r="14" spans="1:5" ht="12.75" customHeight="1">
      <c r="A14" s="121" t="str">
        <f>IFERROR(VLOOKUP(SMALL(データ!$A:$A,11),データ!$A:$H,8,TRUE),"")</f>
        <v/>
      </c>
      <c r="B14" s="120"/>
      <c r="C14" s="9" t="str">
        <f>IFERROR(VLOOKUP(SMALL(データ!$A:$A,11),データ!$A:$H,6,TRUE),"")</f>
        <v/>
      </c>
      <c r="D14" s="8" t="str">
        <f>IFERROR(VLOOKUP(SMALL(データ!$A:$A,11),データ!$A:$H,7,TRUE),"")</f>
        <v/>
      </c>
      <c r="E14" s="10" t="str">
        <f>IFERROR(VLOOKUP(SMALL(データ!$A:$A,11),データ!$A:$I,9,TRUE),"")</f>
        <v/>
      </c>
    </row>
    <row r="15" spans="1:5" ht="12.75" customHeight="1">
      <c r="A15" s="121" t="str">
        <f>IFERROR(VLOOKUP(SMALL(データ!$A:$A,12),データ!$A:$H,8,TRUE),"")</f>
        <v/>
      </c>
      <c r="B15" s="120"/>
      <c r="C15" s="9" t="str">
        <f>IFERROR(VLOOKUP(SMALL(データ!$A:$A,12),データ!$A:$H,6,TRUE),"")</f>
        <v/>
      </c>
      <c r="D15" s="8" t="str">
        <f>IFERROR(VLOOKUP(SMALL(データ!$A:$A,12),データ!$A:$H,7,TRUE),"")</f>
        <v/>
      </c>
      <c r="E15" s="10" t="str">
        <f>IFERROR(VLOOKUP(SMALL(データ!$A:$A,12),データ!$A:$I,9,TRUE),"")</f>
        <v/>
      </c>
    </row>
    <row r="16" spans="1:5" ht="12.75" customHeight="1">
      <c r="A16" s="121" t="str">
        <f>IFERROR(VLOOKUP(SMALL(データ!$A:$A,13),データ!$A:$H,8,TRUE),"")</f>
        <v/>
      </c>
      <c r="B16" s="120"/>
      <c r="C16" s="9" t="str">
        <f>IFERROR(VLOOKUP(SMALL(データ!$A:$A,13),データ!$A:$H,6,TRUE),"")</f>
        <v/>
      </c>
      <c r="D16" s="8" t="str">
        <f>IFERROR(VLOOKUP(SMALL(データ!$A:$A,13),データ!$A:$H,7,TRUE),"")</f>
        <v/>
      </c>
      <c r="E16" s="10" t="str">
        <f>IFERROR(VLOOKUP(SMALL(データ!$A:$A,13),データ!$A:$I,9,TRUE),"")</f>
        <v/>
      </c>
    </row>
    <row r="17" spans="1:5" ht="12.75" customHeight="1">
      <c r="A17" s="121" t="str">
        <f>IFERROR(VLOOKUP(SMALL(データ!$A:$A,14),データ!$A:$H,8,TRUE),"")</f>
        <v/>
      </c>
      <c r="B17" s="120"/>
      <c r="C17" s="9" t="str">
        <f>IFERROR(VLOOKUP(SMALL(データ!$A:$A,14),データ!$A:$H,6,TRUE),"")</f>
        <v/>
      </c>
      <c r="D17" s="8" t="str">
        <f>IFERROR(VLOOKUP(SMALL(データ!$A:$A,14),データ!$A:$H,7,TRUE),"")</f>
        <v/>
      </c>
      <c r="E17" s="10" t="str">
        <f>IFERROR(VLOOKUP(SMALL(データ!$A:$A,14),データ!$A:$I,9,TRUE),"")</f>
        <v/>
      </c>
    </row>
    <row r="18" spans="1:5" ht="12.75" customHeight="1">
      <c r="A18" s="121" t="str">
        <f>IFERROR(VLOOKUP(SMALL(データ!$A:$A,15),データ!$A:$H,8,TRUE),"")</f>
        <v/>
      </c>
      <c r="B18" s="120"/>
      <c r="C18" s="9" t="str">
        <f>IFERROR(VLOOKUP(SMALL(データ!$A:$A,15),データ!$A:$H,6,TRUE),"")</f>
        <v/>
      </c>
      <c r="D18" s="8" t="str">
        <f>IFERROR(VLOOKUP(SMALL(データ!$A:$A,15),データ!$A:$H,7,TRUE),"")</f>
        <v/>
      </c>
      <c r="E18" s="10" t="str">
        <f>IFERROR(VLOOKUP(SMALL(データ!$A:$A,15),データ!$A:$I,9,TRUE),"")</f>
        <v/>
      </c>
    </row>
    <row r="19" spans="1:5" ht="12.75" customHeight="1">
      <c r="A19" s="121" t="str">
        <f>IFERROR(VLOOKUP(SMALL(データ!$A:$A,16),データ!$A:$H,8,TRUE),"")</f>
        <v/>
      </c>
      <c r="B19" s="120"/>
      <c r="C19" s="9" t="str">
        <f>IFERROR(VLOOKUP(SMALL(データ!$A:$A,16),データ!$A:$H,6,TRUE),"")</f>
        <v/>
      </c>
      <c r="D19" s="8" t="str">
        <f>IFERROR(VLOOKUP(SMALL(データ!$A:$A,16),データ!$A:$H,7,TRUE),"")</f>
        <v/>
      </c>
      <c r="E19" s="10" t="str">
        <f>IFERROR(VLOOKUP(SMALL(データ!$A:$A,16),データ!$A:$I,9,TRUE),"")</f>
        <v/>
      </c>
    </row>
    <row r="20" spans="1:5" ht="12.75" customHeight="1">
      <c r="A20" s="121" t="str">
        <f>IFERROR(VLOOKUP(SMALL(データ!$A:$A,17),データ!$A:$H,8,TRUE),"")</f>
        <v/>
      </c>
      <c r="B20" s="120"/>
      <c r="C20" s="9" t="str">
        <f>IFERROR(VLOOKUP(SMALL(データ!$A:$A,17),データ!$A:$H,6,TRUE),"")</f>
        <v/>
      </c>
      <c r="D20" s="8" t="str">
        <f>IFERROR(VLOOKUP(SMALL(データ!$A:$A,17),データ!$A:$H,7,TRUE),"")</f>
        <v/>
      </c>
      <c r="E20" s="10" t="str">
        <f>IFERROR(VLOOKUP(SMALL(データ!$A:$A,17),データ!$A:$I,9,TRUE),"")</f>
        <v/>
      </c>
    </row>
    <row r="21" spans="1:5" ht="12.75" customHeight="1">
      <c r="A21" s="121" t="str">
        <f>IFERROR(VLOOKUP(SMALL(データ!$A:$A,18),データ!$A:$H,8,TRUE),"")</f>
        <v/>
      </c>
      <c r="B21" s="120"/>
      <c r="C21" s="9" t="str">
        <f>IFERROR(VLOOKUP(SMALL(データ!$A:$A,18),データ!$A:$H,6,TRUE),"")</f>
        <v/>
      </c>
      <c r="D21" s="8" t="str">
        <f>IFERROR(VLOOKUP(SMALL(データ!$A:$A,18),データ!$A:$H,7,TRUE),"")</f>
        <v/>
      </c>
      <c r="E21" s="10" t="str">
        <f>IFERROR(VLOOKUP(SMALL(データ!$A:$A,19),データ!$A:$I,9,TRUE),"")</f>
        <v/>
      </c>
    </row>
    <row r="22" spans="1:5" ht="12.75" customHeight="1">
      <c r="A22" s="121" t="str">
        <f>IFERROR(VLOOKUP(SMALL(データ!$A:$A,19),データ!$A:$H,8,TRUE),"")</f>
        <v/>
      </c>
      <c r="B22" s="120"/>
      <c r="C22" s="9" t="str">
        <f>IFERROR(VLOOKUP(SMALL(データ!$A:$A,19),データ!$A:$H,6,TRUE),"")</f>
        <v/>
      </c>
      <c r="D22" s="8" t="str">
        <f>IFERROR(VLOOKUP(SMALL(データ!$A:$A,19),データ!$A:$H,7,TRUE),"")</f>
        <v/>
      </c>
      <c r="E22" s="10" t="str">
        <f>IFERROR(VLOOKUP(SMALL(データ!$A:$A,19),データ!$A:$I,9,TRUE),"")</f>
        <v/>
      </c>
    </row>
    <row r="23" spans="1:5" ht="12.75" customHeight="1">
      <c r="A23" s="121" t="str">
        <f>IFERROR(VLOOKUP(SMALL(データ!$A:$A,20),データ!$A:$H,8,TRUE),"")</f>
        <v/>
      </c>
      <c r="B23" s="120"/>
      <c r="C23" s="9" t="str">
        <f>IFERROR(VLOOKUP(SMALL(データ!$A:$A,20),データ!$A:$H,6,TRUE),"")</f>
        <v/>
      </c>
      <c r="D23" s="8" t="str">
        <f>IFERROR(VLOOKUP(SMALL(データ!$A:$A,20),データ!$A:$H,7,TRUE),"")</f>
        <v/>
      </c>
      <c r="E23" s="10" t="str">
        <f>IFERROR(VLOOKUP(SMALL(データ!$A:$A,20),データ!$A:$I,9,TRUE),"")</f>
        <v/>
      </c>
    </row>
    <row r="24" spans="1:5" ht="12.75" customHeight="1">
      <c r="D24" s="11"/>
    </row>
    <row r="25" spans="1:5" ht="12.75" customHeight="1">
      <c r="D25" s="11"/>
    </row>
    <row r="26" spans="1:5" ht="12.75" customHeight="1">
      <c r="D26" s="11"/>
    </row>
    <row r="27" spans="1:5" ht="12.75" customHeight="1">
      <c r="D27" s="11"/>
    </row>
    <row r="28" spans="1:5" ht="12.75" customHeight="1">
      <c r="D28" s="11"/>
    </row>
    <row r="29" spans="1:5" ht="12.75" customHeight="1">
      <c r="D29" s="11"/>
    </row>
    <row r="30" spans="1:5" ht="12.75" customHeight="1">
      <c r="D30" s="11"/>
    </row>
    <row r="31" spans="1:5" ht="12.75" customHeight="1">
      <c r="D31" s="11"/>
    </row>
    <row r="32" spans="1:5" ht="12.75" customHeight="1">
      <c r="D32" s="11"/>
    </row>
    <row r="33" spans="4:4" ht="12.75" customHeight="1">
      <c r="D33" s="11"/>
    </row>
    <row r="34" spans="4:4" ht="12.75" customHeight="1">
      <c r="D34" s="11"/>
    </row>
    <row r="35" spans="4:4" ht="12.75" customHeight="1">
      <c r="D35" s="11"/>
    </row>
    <row r="36" spans="4:4" ht="12.75" customHeight="1">
      <c r="D36" s="11"/>
    </row>
    <row r="37" spans="4:4" ht="12.75" customHeight="1">
      <c r="D37" s="11"/>
    </row>
    <row r="38" spans="4:4" ht="12.75" customHeight="1">
      <c r="D38" s="11"/>
    </row>
    <row r="39" spans="4:4" ht="12.75" customHeight="1">
      <c r="D39" s="11"/>
    </row>
    <row r="40" spans="4:4" ht="12.75" customHeight="1">
      <c r="D40" s="11"/>
    </row>
    <row r="41" spans="4:4" ht="12.75" customHeight="1">
      <c r="D41" s="11"/>
    </row>
    <row r="42" spans="4:4" ht="12.75" customHeight="1">
      <c r="D42" s="11"/>
    </row>
    <row r="43" spans="4:4" ht="12.75" customHeight="1">
      <c r="D43" s="11"/>
    </row>
    <row r="44" spans="4:4" ht="12.75" customHeight="1">
      <c r="D44" s="11"/>
    </row>
    <row r="45" spans="4:4" ht="12.75" customHeight="1">
      <c r="D45" s="11"/>
    </row>
    <row r="46" spans="4:4" ht="12.75" customHeight="1">
      <c r="D46" s="11"/>
    </row>
    <row r="47" spans="4:4" ht="12.75" customHeight="1">
      <c r="D47" s="11"/>
    </row>
    <row r="48" spans="4:4" ht="12.75" customHeight="1">
      <c r="D48" s="11"/>
    </row>
    <row r="49" spans="4:4" ht="12.75" customHeight="1">
      <c r="D49" s="11"/>
    </row>
    <row r="50" spans="4:4" ht="12.75" customHeight="1">
      <c r="D50" s="11"/>
    </row>
    <row r="51" spans="4:4" ht="12.75" customHeight="1">
      <c r="D51" s="11"/>
    </row>
    <row r="52" spans="4:4" ht="12.75" customHeight="1">
      <c r="D52" s="11"/>
    </row>
    <row r="53" spans="4:4" ht="12.75" customHeight="1">
      <c r="D53" s="11"/>
    </row>
    <row r="54" spans="4:4" ht="12.75" customHeight="1">
      <c r="D54" s="11"/>
    </row>
    <row r="55" spans="4:4" ht="12.75" customHeight="1">
      <c r="D55" s="11"/>
    </row>
    <row r="56" spans="4:4" ht="12.75" customHeight="1">
      <c r="D56" s="11"/>
    </row>
    <row r="57" spans="4:4" ht="12.75" customHeight="1">
      <c r="D57" s="11"/>
    </row>
    <row r="58" spans="4:4" ht="12.75" customHeight="1">
      <c r="D58" s="11"/>
    </row>
    <row r="59" spans="4:4" ht="12.75" customHeight="1">
      <c r="D59" s="11"/>
    </row>
    <row r="60" spans="4:4" ht="12.75" customHeight="1">
      <c r="D60" s="11"/>
    </row>
    <row r="61" spans="4:4" ht="12.75" customHeight="1">
      <c r="D61" s="11"/>
    </row>
    <row r="62" spans="4:4" ht="12.75" customHeight="1">
      <c r="D62" s="11"/>
    </row>
    <row r="63" spans="4:4" ht="12.75" customHeight="1">
      <c r="D63" s="11"/>
    </row>
    <row r="64" spans="4:4" ht="12.75" customHeight="1">
      <c r="D64" s="11"/>
    </row>
    <row r="65" spans="4:4" ht="12.75" customHeight="1">
      <c r="D65" s="11"/>
    </row>
    <row r="66" spans="4:4" ht="12.75" customHeight="1">
      <c r="D66" s="11"/>
    </row>
    <row r="67" spans="4:4" ht="12.75" customHeight="1">
      <c r="D67" s="11"/>
    </row>
    <row r="68" spans="4:4" ht="12.75" customHeight="1">
      <c r="D68" s="11"/>
    </row>
    <row r="69" spans="4:4" ht="12.75" customHeight="1">
      <c r="D69" s="11"/>
    </row>
    <row r="70" spans="4:4" ht="12.75" customHeight="1">
      <c r="D70" s="11"/>
    </row>
    <row r="71" spans="4:4" ht="12.75" customHeight="1">
      <c r="D71" s="11"/>
    </row>
    <row r="72" spans="4:4" ht="12.75" customHeight="1">
      <c r="D72" s="11"/>
    </row>
    <row r="73" spans="4:4" ht="12.75" customHeight="1">
      <c r="D73" s="11"/>
    </row>
    <row r="74" spans="4:4" ht="12.75" customHeight="1">
      <c r="D74" s="11"/>
    </row>
    <row r="75" spans="4:4" ht="12.75" customHeight="1">
      <c r="D75" s="11"/>
    </row>
    <row r="76" spans="4:4" ht="12.75" customHeight="1">
      <c r="D76" s="11"/>
    </row>
    <row r="77" spans="4:4" ht="12.75" customHeight="1">
      <c r="D77" s="11"/>
    </row>
    <row r="78" spans="4:4" ht="12.75" customHeight="1">
      <c r="D78" s="11"/>
    </row>
    <row r="79" spans="4:4" ht="12.75" customHeight="1">
      <c r="D79" s="11"/>
    </row>
    <row r="80" spans="4:4" ht="12.75" customHeight="1">
      <c r="D80" s="11"/>
    </row>
    <row r="81" spans="4:4" ht="12.75" customHeight="1">
      <c r="D81" s="11"/>
    </row>
    <row r="82" spans="4:4" ht="12.75" customHeight="1">
      <c r="D82" s="11"/>
    </row>
    <row r="83" spans="4:4" ht="12.75" customHeight="1">
      <c r="D83" s="11"/>
    </row>
    <row r="84" spans="4:4" ht="12.75" customHeight="1">
      <c r="D84" s="11"/>
    </row>
    <row r="85" spans="4:4" ht="12.75" customHeight="1">
      <c r="D85" s="11"/>
    </row>
    <row r="86" spans="4:4" ht="12.75" customHeight="1">
      <c r="D86" s="11"/>
    </row>
    <row r="87" spans="4:4" ht="12.75" customHeight="1">
      <c r="D87" s="11"/>
    </row>
    <row r="88" spans="4:4" ht="12.75" customHeight="1">
      <c r="D88" s="11"/>
    </row>
    <row r="89" spans="4:4" ht="12.75" customHeight="1">
      <c r="D89" s="11"/>
    </row>
    <row r="90" spans="4:4" ht="12.75" customHeight="1">
      <c r="D90" s="11"/>
    </row>
    <row r="91" spans="4:4" ht="12.75" customHeight="1">
      <c r="D91" s="11"/>
    </row>
    <row r="92" spans="4:4" ht="12.75" customHeight="1">
      <c r="D92" s="11"/>
    </row>
    <row r="93" spans="4:4" ht="12.75" customHeight="1">
      <c r="D93" s="11"/>
    </row>
    <row r="94" spans="4:4" ht="12.75" customHeight="1">
      <c r="D94" s="11"/>
    </row>
    <row r="95" spans="4:4" ht="12.75" customHeight="1">
      <c r="D95" s="11"/>
    </row>
    <row r="96" spans="4:4" ht="12.75" customHeight="1">
      <c r="D96" s="11"/>
    </row>
    <row r="97" spans="4:4" ht="12.75" customHeight="1">
      <c r="D97" s="11"/>
    </row>
    <row r="98" spans="4:4" ht="12.75" customHeight="1">
      <c r="D98" s="11"/>
    </row>
    <row r="99" spans="4:4" ht="12.75" customHeight="1">
      <c r="D99" s="11"/>
    </row>
    <row r="100" spans="4:4" ht="12.75" customHeight="1">
      <c r="D100" s="11"/>
    </row>
    <row r="101" spans="4:4" ht="12.75" customHeight="1">
      <c r="D101" s="11"/>
    </row>
    <row r="102" spans="4:4" ht="12.75" customHeight="1">
      <c r="D102" s="11"/>
    </row>
    <row r="103" spans="4:4" ht="12.75" customHeight="1">
      <c r="D103" s="11"/>
    </row>
    <row r="104" spans="4:4" ht="12.75" customHeight="1">
      <c r="D104" s="11"/>
    </row>
    <row r="105" spans="4:4" ht="12.75" customHeight="1">
      <c r="D105" s="11"/>
    </row>
    <row r="106" spans="4:4" ht="12.75" customHeight="1">
      <c r="D106" s="11"/>
    </row>
    <row r="107" spans="4:4" ht="12.75" customHeight="1">
      <c r="D107" s="11"/>
    </row>
    <row r="108" spans="4:4" ht="12.75" customHeight="1">
      <c r="D108" s="11"/>
    </row>
    <row r="109" spans="4:4" ht="12.75" customHeight="1">
      <c r="D109" s="11"/>
    </row>
    <row r="110" spans="4:4" ht="12.75" customHeight="1">
      <c r="D110" s="11"/>
    </row>
    <row r="111" spans="4:4" ht="12.75" customHeight="1">
      <c r="D111" s="11"/>
    </row>
    <row r="112" spans="4:4" ht="12.75" customHeight="1">
      <c r="D112" s="11"/>
    </row>
    <row r="113" spans="4:4" ht="12.75" customHeight="1">
      <c r="D113" s="11"/>
    </row>
    <row r="114" spans="4:4" ht="12.75" customHeight="1">
      <c r="D114" s="11"/>
    </row>
    <row r="115" spans="4:4" ht="12.75" customHeight="1">
      <c r="D115" s="11"/>
    </row>
    <row r="116" spans="4:4" ht="12.75" customHeight="1">
      <c r="D116" s="11"/>
    </row>
    <row r="117" spans="4:4" ht="12.75" customHeight="1">
      <c r="D117" s="11"/>
    </row>
    <row r="118" spans="4:4" ht="12.75" customHeight="1">
      <c r="D118" s="11"/>
    </row>
    <row r="119" spans="4:4" ht="12.75" customHeight="1">
      <c r="D119" s="11"/>
    </row>
    <row r="120" spans="4:4" ht="12.75" customHeight="1">
      <c r="D120" s="11"/>
    </row>
    <row r="121" spans="4:4" ht="12.75" customHeight="1">
      <c r="D121" s="11"/>
    </row>
    <row r="122" spans="4:4" ht="12.75" customHeight="1">
      <c r="D122" s="11"/>
    </row>
    <row r="123" spans="4:4" ht="12.75" customHeight="1">
      <c r="D123" s="11"/>
    </row>
    <row r="124" spans="4:4" ht="12.75" customHeight="1">
      <c r="D124" s="11"/>
    </row>
    <row r="125" spans="4:4" ht="12.75" customHeight="1">
      <c r="D125" s="11"/>
    </row>
    <row r="126" spans="4:4" ht="12.75" customHeight="1">
      <c r="D126" s="11"/>
    </row>
    <row r="127" spans="4:4" ht="12.75" customHeight="1">
      <c r="D127" s="11"/>
    </row>
    <row r="128" spans="4:4" ht="12.75" customHeight="1">
      <c r="D128" s="11"/>
    </row>
    <row r="129" spans="4:4" ht="12.75" customHeight="1">
      <c r="D129" s="11"/>
    </row>
    <row r="130" spans="4:4" ht="12.75" customHeight="1">
      <c r="D130" s="11"/>
    </row>
    <row r="131" spans="4:4" ht="12.75" customHeight="1">
      <c r="D131" s="11"/>
    </row>
    <row r="132" spans="4:4" ht="12.75" customHeight="1">
      <c r="D132" s="11"/>
    </row>
    <row r="133" spans="4:4" ht="12.75" customHeight="1">
      <c r="D133" s="11"/>
    </row>
    <row r="134" spans="4:4" ht="12.75" customHeight="1">
      <c r="D134" s="11"/>
    </row>
    <row r="135" spans="4:4" ht="12.75" customHeight="1">
      <c r="D135" s="11"/>
    </row>
    <row r="136" spans="4:4" ht="12.75" customHeight="1">
      <c r="D136" s="11"/>
    </row>
    <row r="137" spans="4:4" ht="12.75" customHeight="1">
      <c r="D137" s="11"/>
    </row>
    <row r="138" spans="4:4" ht="12.75" customHeight="1">
      <c r="D138" s="11"/>
    </row>
    <row r="139" spans="4:4" ht="12.75" customHeight="1">
      <c r="D139" s="11"/>
    </row>
    <row r="140" spans="4:4" ht="12.75" customHeight="1">
      <c r="D140" s="11"/>
    </row>
    <row r="141" spans="4:4" ht="12.75" customHeight="1">
      <c r="D141" s="11"/>
    </row>
    <row r="142" spans="4:4" ht="12.75" customHeight="1">
      <c r="D142" s="11"/>
    </row>
    <row r="143" spans="4:4" ht="12.75" customHeight="1">
      <c r="D143" s="11"/>
    </row>
    <row r="144" spans="4:4" ht="12.75" customHeight="1">
      <c r="D144" s="11"/>
    </row>
    <row r="145" spans="4:4" ht="12.75" customHeight="1">
      <c r="D145" s="11"/>
    </row>
    <row r="146" spans="4:4" ht="12.75" customHeight="1">
      <c r="D146" s="11"/>
    </row>
    <row r="147" spans="4:4" ht="12.75" customHeight="1">
      <c r="D147" s="11"/>
    </row>
    <row r="148" spans="4:4" ht="12.75" customHeight="1">
      <c r="D148" s="11"/>
    </row>
    <row r="149" spans="4:4" ht="12.75" customHeight="1">
      <c r="D149" s="11"/>
    </row>
    <row r="150" spans="4:4" ht="12.75" customHeight="1">
      <c r="D150" s="11"/>
    </row>
    <row r="151" spans="4:4" ht="12.75" customHeight="1">
      <c r="D151" s="11"/>
    </row>
    <row r="152" spans="4:4" ht="12.75" customHeight="1">
      <c r="D152" s="11"/>
    </row>
    <row r="153" spans="4:4" ht="12.75" customHeight="1">
      <c r="D153" s="11"/>
    </row>
    <row r="154" spans="4:4" ht="12.75" customHeight="1">
      <c r="D154" s="11"/>
    </row>
    <row r="155" spans="4:4" ht="12.75" customHeight="1">
      <c r="D155" s="11"/>
    </row>
    <row r="156" spans="4:4" ht="12.75" customHeight="1">
      <c r="D156" s="11"/>
    </row>
    <row r="157" spans="4:4" ht="12.75" customHeight="1">
      <c r="D157" s="11"/>
    </row>
    <row r="158" spans="4:4" ht="12.75" customHeight="1">
      <c r="D158" s="11"/>
    </row>
    <row r="159" spans="4:4" ht="12.75" customHeight="1">
      <c r="D159" s="11"/>
    </row>
    <row r="160" spans="4:4" ht="12.75" customHeight="1">
      <c r="D160" s="11"/>
    </row>
    <row r="161" spans="4:4" ht="12.75" customHeight="1">
      <c r="D161" s="11"/>
    </row>
    <row r="162" spans="4:4" ht="12.75" customHeight="1">
      <c r="D162" s="11"/>
    </row>
    <row r="163" spans="4:4" ht="12.75" customHeight="1">
      <c r="D163" s="11"/>
    </row>
    <row r="164" spans="4:4" ht="12.75" customHeight="1">
      <c r="D164" s="11"/>
    </row>
    <row r="165" spans="4:4" ht="12.75" customHeight="1">
      <c r="D165" s="11"/>
    </row>
    <row r="166" spans="4:4" ht="12.75" customHeight="1">
      <c r="D166" s="11"/>
    </row>
    <row r="167" spans="4:4" ht="12.75" customHeight="1">
      <c r="D167" s="11"/>
    </row>
    <row r="168" spans="4:4" ht="12.75" customHeight="1">
      <c r="D168" s="11"/>
    </row>
    <row r="169" spans="4:4" ht="12.75" customHeight="1">
      <c r="D169" s="11"/>
    </row>
    <row r="170" spans="4:4" ht="12.75" customHeight="1">
      <c r="D170" s="11"/>
    </row>
    <row r="171" spans="4:4" ht="12.75" customHeight="1">
      <c r="D171" s="11"/>
    </row>
    <row r="172" spans="4:4" ht="12.75" customHeight="1">
      <c r="D172" s="11"/>
    </row>
    <row r="173" spans="4:4" ht="12.75" customHeight="1">
      <c r="D173" s="11"/>
    </row>
    <row r="174" spans="4:4" ht="12.75" customHeight="1">
      <c r="D174" s="11"/>
    </row>
    <row r="175" spans="4:4" ht="12.75" customHeight="1">
      <c r="D175" s="11"/>
    </row>
    <row r="176" spans="4:4" ht="12.75" customHeight="1">
      <c r="D176" s="11"/>
    </row>
    <row r="177" spans="4:4" ht="12.75" customHeight="1">
      <c r="D177" s="11"/>
    </row>
    <row r="178" spans="4:4" ht="12.75" customHeight="1">
      <c r="D178" s="11"/>
    </row>
    <row r="179" spans="4:4" ht="12.75" customHeight="1">
      <c r="D179" s="11"/>
    </row>
    <row r="180" spans="4:4" ht="12.75" customHeight="1">
      <c r="D180" s="11"/>
    </row>
    <row r="181" spans="4:4" ht="12.75" customHeight="1">
      <c r="D181" s="11"/>
    </row>
    <row r="182" spans="4:4" ht="12.75" customHeight="1">
      <c r="D182" s="11"/>
    </row>
    <row r="183" spans="4:4" ht="12.75" customHeight="1">
      <c r="D183" s="11"/>
    </row>
    <row r="184" spans="4:4" ht="12.75" customHeight="1">
      <c r="D184" s="11"/>
    </row>
    <row r="185" spans="4:4" ht="12.75" customHeight="1">
      <c r="D185" s="11"/>
    </row>
    <row r="186" spans="4:4" ht="12.75" customHeight="1">
      <c r="D186" s="11"/>
    </row>
    <row r="187" spans="4:4" ht="12.75" customHeight="1">
      <c r="D187" s="11"/>
    </row>
    <row r="188" spans="4:4" ht="12.75" customHeight="1">
      <c r="D188" s="11"/>
    </row>
    <row r="189" spans="4:4" ht="12.75" customHeight="1">
      <c r="D189" s="11"/>
    </row>
    <row r="190" spans="4:4" ht="12.75" customHeight="1">
      <c r="D190" s="11"/>
    </row>
    <row r="191" spans="4:4" ht="12.75" customHeight="1">
      <c r="D191" s="11"/>
    </row>
    <row r="192" spans="4:4" ht="12.75" customHeight="1">
      <c r="D192" s="11"/>
    </row>
    <row r="193" spans="4:4" ht="12.75" customHeight="1">
      <c r="D193" s="11"/>
    </row>
    <row r="194" spans="4:4" ht="12.75" customHeight="1">
      <c r="D194" s="11"/>
    </row>
    <row r="195" spans="4:4" ht="12.75" customHeight="1">
      <c r="D195" s="11"/>
    </row>
    <row r="196" spans="4:4" ht="12.75" customHeight="1">
      <c r="D196" s="11"/>
    </row>
    <row r="197" spans="4:4" ht="12.75" customHeight="1">
      <c r="D197" s="11"/>
    </row>
    <row r="198" spans="4:4" ht="12.75" customHeight="1">
      <c r="D198" s="11"/>
    </row>
    <row r="199" spans="4:4" ht="12.75" customHeight="1">
      <c r="D199" s="11"/>
    </row>
    <row r="200" spans="4:4" ht="12.75" customHeight="1">
      <c r="D200" s="11"/>
    </row>
    <row r="201" spans="4:4" ht="12.75" customHeight="1">
      <c r="D201" s="11"/>
    </row>
    <row r="202" spans="4:4" ht="12.75" customHeight="1">
      <c r="D202" s="11"/>
    </row>
    <row r="203" spans="4:4" ht="12.75" customHeight="1">
      <c r="D203" s="11"/>
    </row>
    <row r="204" spans="4:4" ht="12.75" customHeight="1">
      <c r="D204" s="11"/>
    </row>
    <row r="205" spans="4:4" ht="12.75" customHeight="1">
      <c r="D205" s="11"/>
    </row>
    <row r="206" spans="4:4" ht="12.75" customHeight="1">
      <c r="D206" s="11"/>
    </row>
    <row r="207" spans="4:4" ht="12.75" customHeight="1">
      <c r="D207" s="11"/>
    </row>
    <row r="208" spans="4:4" ht="12.75" customHeight="1">
      <c r="D208" s="11"/>
    </row>
    <row r="209" spans="4:4" ht="12.75" customHeight="1">
      <c r="D209" s="11"/>
    </row>
    <row r="210" spans="4:4" ht="12.75" customHeight="1">
      <c r="D210" s="11"/>
    </row>
    <row r="211" spans="4:4" ht="12.75" customHeight="1">
      <c r="D211" s="11"/>
    </row>
    <row r="212" spans="4:4" ht="12.75" customHeight="1">
      <c r="D212" s="11"/>
    </row>
    <row r="213" spans="4:4" ht="12.75" customHeight="1">
      <c r="D213" s="11"/>
    </row>
    <row r="214" spans="4:4" ht="12.75" customHeight="1">
      <c r="D214" s="11"/>
    </row>
    <row r="215" spans="4:4" ht="12.75" customHeight="1">
      <c r="D215" s="11"/>
    </row>
    <row r="216" spans="4:4" ht="12.75" customHeight="1">
      <c r="D216" s="11"/>
    </row>
    <row r="217" spans="4:4" ht="12.75" customHeight="1">
      <c r="D217" s="11"/>
    </row>
    <row r="218" spans="4:4" ht="12.75" customHeight="1">
      <c r="D218" s="11"/>
    </row>
    <row r="219" spans="4:4" ht="12.75" customHeight="1">
      <c r="D219" s="11"/>
    </row>
    <row r="220" spans="4:4" ht="12.75" customHeight="1">
      <c r="D220" s="11"/>
    </row>
    <row r="221" spans="4:4" ht="12.75" customHeight="1">
      <c r="D221" s="11"/>
    </row>
    <row r="222" spans="4:4" ht="12.75" customHeight="1">
      <c r="D222" s="11"/>
    </row>
    <row r="223" spans="4:4" ht="12.75" customHeight="1">
      <c r="D223" s="11"/>
    </row>
    <row r="224" spans="4:4" ht="12.75" customHeight="1">
      <c r="D224" s="11"/>
    </row>
    <row r="225" spans="4:4" ht="12.75" customHeight="1">
      <c r="D225" s="11"/>
    </row>
    <row r="226" spans="4:4" ht="12.75" customHeight="1">
      <c r="D226" s="11"/>
    </row>
    <row r="227" spans="4:4" ht="12.75" customHeight="1">
      <c r="D227" s="11"/>
    </row>
    <row r="228" spans="4:4" ht="12.75" customHeight="1">
      <c r="D228" s="11"/>
    </row>
    <row r="229" spans="4:4" ht="12.75" customHeight="1">
      <c r="D229" s="11"/>
    </row>
    <row r="230" spans="4:4" ht="12.75" customHeight="1">
      <c r="D230" s="11"/>
    </row>
    <row r="231" spans="4:4" ht="12.75" customHeight="1">
      <c r="D231" s="11"/>
    </row>
    <row r="232" spans="4:4" ht="12.75" customHeight="1">
      <c r="D232" s="11"/>
    </row>
    <row r="233" spans="4:4" ht="12.75" customHeight="1">
      <c r="D233" s="11"/>
    </row>
    <row r="234" spans="4:4" ht="12.75" customHeight="1">
      <c r="D234" s="11"/>
    </row>
    <row r="235" spans="4:4" ht="12.75" customHeight="1">
      <c r="D235" s="11"/>
    </row>
    <row r="236" spans="4:4" ht="12.75" customHeight="1">
      <c r="D236" s="11"/>
    </row>
    <row r="237" spans="4:4" ht="12.75" customHeight="1">
      <c r="D237" s="11"/>
    </row>
    <row r="238" spans="4:4" ht="12.75" customHeight="1">
      <c r="D238" s="11"/>
    </row>
    <row r="239" spans="4:4" ht="12.75" customHeight="1">
      <c r="D239" s="11"/>
    </row>
    <row r="240" spans="4:4" ht="12.75" customHeight="1">
      <c r="D240" s="11"/>
    </row>
    <row r="241" spans="4:4" ht="12.75" customHeight="1">
      <c r="D241" s="11"/>
    </row>
    <row r="242" spans="4:4" ht="12.75" customHeight="1">
      <c r="D242" s="11"/>
    </row>
    <row r="243" spans="4:4" ht="12.75" customHeight="1">
      <c r="D243" s="11"/>
    </row>
    <row r="244" spans="4:4" ht="12.75" customHeight="1">
      <c r="D244" s="11"/>
    </row>
    <row r="245" spans="4:4" ht="12.75" customHeight="1">
      <c r="D245" s="11"/>
    </row>
    <row r="246" spans="4:4" ht="12.75" customHeight="1">
      <c r="D246" s="11"/>
    </row>
    <row r="247" spans="4:4" ht="12.75" customHeight="1">
      <c r="D247" s="11"/>
    </row>
    <row r="248" spans="4:4" ht="12.75" customHeight="1">
      <c r="D248" s="11"/>
    </row>
    <row r="249" spans="4:4" ht="12.75" customHeight="1">
      <c r="D249" s="11"/>
    </row>
    <row r="250" spans="4:4" ht="12.75" customHeight="1">
      <c r="D250" s="11"/>
    </row>
    <row r="251" spans="4:4" ht="12.75" customHeight="1">
      <c r="D251" s="11"/>
    </row>
    <row r="252" spans="4:4" ht="12.75" customHeight="1">
      <c r="D252" s="11"/>
    </row>
    <row r="253" spans="4:4" ht="12.75" customHeight="1">
      <c r="D253" s="11"/>
    </row>
    <row r="254" spans="4:4" ht="12.75" customHeight="1">
      <c r="D254" s="11"/>
    </row>
    <row r="255" spans="4:4" ht="12.75" customHeight="1">
      <c r="D255" s="11"/>
    </row>
    <row r="256" spans="4:4" ht="12.75" customHeight="1">
      <c r="D256" s="11"/>
    </row>
    <row r="257" spans="4:4" ht="12.75" customHeight="1">
      <c r="D257" s="11"/>
    </row>
    <row r="258" spans="4:4" ht="12.75" customHeight="1">
      <c r="D258" s="11"/>
    </row>
    <row r="259" spans="4:4" ht="12.75" customHeight="1">
      <c r="D259" s="11"/>
    </row>
    <row r="260" spans="4:4" ht="12.75" customHeight="1">
      <c r="D260" s="11"/>
    </row>
    <row r="261" spans="4:4" ht="12.75" customHeight="1">
      <c r="D261" s="11"/>
    </row>
    <row r="262" spans="4:4" ht="12.75" customHeight="1">
      <c r="D262" s="11"/>
    </row>
    <row r="263" spans="4:4" ht="12.75" customHeight="1">
      <c r="D263" s="11"/>
    </row>
    <row r="264" spans="4:4" ht="12.75" customHeight="1">
      <c r="D264" s="11"/>
    </row>
    <row r="265" spans="4:4" ht="12.75" customHeight="1">
      <c r="D265" s="11"/>
    </row>
    <row r="266" spans="4:4" ht="12.75" customHeight="1">
      <c r="D266" s="11"/>
    </row>
    <row r="267" spans="4:4" ht="12.75" customHeight="1">
      <c r="D267" s="11"/>
    </row>
    <row r="268" spans="4:4" ht="12.75" customHeight="1">
      <c r="D268" s="11"/>
    </row>
    <row r="269" spans="4:4" ht="12.75" customHeight="1">
      <c r="D269" s="11"/>
    </row>
    <row r="270" spans="4:4" ht="12.75" customHeight="1">
      <c r="D270" s="11"/>
    </row>
    <row r="271" spans="4:4" ht="12.75" customHeight="1">
      <c r="D271" s="11"/>
    </row>
    <row r="272" spans="4:4" ht="12.75" customHeight="1">
      <c r="D272" s="11"/>
    </row>
    <row r="273" spans="4:4" ht="12.75" customHeight="1">
      <c r="D273" s="11"/>
    </row>
    <row r="274" spans="4:4" ht="12.75" customHeight="1">
      <c r="D274" s="11"/>
    </row>
    <row r="275" spans="4:4" ht="12.75" customHeight="1">
      <c r="D275" s="11"/>
    </row>
    <row r="276" spans="4:4" ht="12.75" customHeight="1">
      <c r="D276" s="11"/>
    </row>
    <row r="277" spans="4:4" ht="12.75" customHeight="1">
      <c r="D277" s="11"/>
    </row>
    <row r="278" spans="4:4" ht="12.75" customHeight="1">
      <c r="D278" s="11"/>
    </row>
    <row r="279" spans="4:4" ht="12.75" customHeight="1">
      <c r="D279" s="11"/>
    </row>
    <row r="280" spans="4:4" ht="12.75" customHeight="1">
      <c r="D280" s="11"/>
    </row>
    <row r="281" spans="4:4" ht="12.75" customHeight="1">
      <c r="D281" s="11"/>
    </row>
    <row r="282" spans="4:4" ht="12.75" customHeight="1">
      <c r="D282" s="11"/>
    </row>
    <row r="283" spans="4:4" ht="12.75" customHeight="1">
      <c r="D283" s="11"/>
    </row>
    <row r="284" spans="4:4" ht="12.75" customHeight="1">
      <c r="D284" s="11"/>
    </row>
    <row r="285" spans="4:4" ht="12.75" customHeight="1">
      <c r="D285" s="11"/>
    </row>
    <row r="286" spans="4:4" ht="12.75" customHeight="1">
      <c r="D286" s="11"/>
    </row>
    <row r="287" spans="4:4" ht="12.75" customHeight="1">
      <c r="D287" s="11"/>
    </row>
    <row r="288" spans="4:4" ht="12.75" customHeight="1">
      <c r="D288" s="11"/>
    </row>
    <row r="289" spans="4:4" ht="12.75" customHeight="1">
      <c r="D289" s="11"/>
    </row>
    <row r="290" spans="4:4" ht="12.75" customHeight="1">
      <c r="D290" s="11"/>
    </row>
    <row r="291" spans="4:4" ht="12.75" customHeight="1">
      <c r="D291" s="11"/>
    </row>
    <row r="292" spans="4:4" ht="12.75" customHeight="1">
      <c r="D292" s="11"/>
    </row>
    <row r="293" spans="4:4" ht="12.75" customHeight="1">
      <c r="D293" s="11"/>
    </row>
    <row r="294" spans="4:4" ht="12.75" customHeight="1">
      <c r="D294" s="11"/>
    </row>
    <row r="295" spans="4:4" ht="12.75" customHeight="1">
      <c r="D295" s="11"/>
    </row>
    <row r="296" spans="4:4" ht="12.75" customHeight="1">
      <c r="D296" s="11"/>
    </row>
    <row r="297" spans="4:4" ht="12.75" customHeight="1">
      <c r="D297" s="11"/>
    </row>
    <row r="298" spans="4:4" ht="12.75" customHeight="1">
      <c r="D298" s="11"/>
    </row>
    <row r="299" spans="4:4" ht="12.75" customHeight="1">
      <c r="D299" s="11"/>
    </row>
    <row r="300" spans="4:4" ht="12.75" customHeight="1">
      <c r="D300" s="11"/>
    </row>
    <row r="301" spans="4:4" ht="12.75" customHeight="1">
      <c r="D301" s="11"/>
    </row>
    <row r="302" spans="4:4" ht="12.75" customHeight="1">
      <c r="D302" s="11"/>
    </row>
    <row r="303" spans="4:4" ht="12.75" customHeight="1">
      <c r="D303" s="11"/>
    </row>
    <row r="304" spans="4:4" ht="12.75" customHeight="1">
      <c r="D304" s="11"/>
    </row>
    <row r="305" spans="4:4" ht="12.75" customHeight="1">
      <c r="D305" s="11"/>
    </row>
    <row r="306" spans="4:4" ht="12.75" customHeight="1">
      <c r="D306" s="11"/>
    </row>
    <row r="307" spans="4:4" ht="12.75" customHeight="1">
      <c r="D307" s="11"/>
    </row>
    <row r="308" spans="4:4" ht="12.75" customHeight="1">
      <c r="D308" s="11"/>
    </row>
    <row r="309" spans="4:4" ht="12.75" customHeight="1">
      <c r="D309" s="11"/>
    </row>
    <row r="310" spans="4:4" ht="12.75" customHeight="1">
      <c r="D310" s="11"/>
    </row>
    <row r="311" spans="4:4" ht="12.75" customHeight="1">
      <c r="D311" s="11"/>
    </row>
    <row r="312" spans="4:4" ht="12.75" customHeight="1">
      <c r="D312" s="11"/>
    </row>
    <row r="313" spans="4:4" ht="12.75" customHeight="1">
      <c r="D313" s="11"/>
    </row>
    <row r="314" spans="4:4" ht="12.75" customHeight="1">
      <c r="D314" s="11"/>
    </row>
    <row r="315" spans="4:4" ht="12.75" customHeight="1">
      <c r="D315" s="11"/>
    </row>
    <row r="316" spans="4:4" ht="12.75" customHeight="1">
      <c r="D316" s="11"/>
    </row>
    <row r="317" spans="4:4" ht="12.75" customHeight="1">
      <c r="D317" s="11"/>
    </row>
    <row r="318" spans="4:4" ht="12.75" customHeight="1">
      <c r="D318" s="11"/>
    </row>
    <row r="319" spans="4:4" ht="12.75" customHeight="1">
      <c r="D319" s="11"/>
    </row>
    <row r="320" spans="4:4" ht="12.75" customHeight="1">
      <c r="D320" s="11"/>
    </row>
    <row r="321" spans="4:4" ht="12.75" customHeight="1">
      <c r="D321" s="11"/>
    </row>
    <row r="322" spans="4:4" ht="12.75" customHeight="1">
      <c r="D322" s="11"/>
    </row>
    <row r="323" spans="4:4" ht="12.75" customHeight="1">
      <c r="D323" s="11"/>
    </row>
    <row r="324" spans="4:4" ht="12.75" customHeight="1">
      <c r="D324" s="11"/>
    </row>
    <row r="325" spans="4:4" ht="12.75" customHeight="1">
      <c r="D325" s="11"/>
    </row>
    <row r="326" spans="4:4" ht="12.75" customHeight="1">
      <c r="D326" s="11"/>
    </row>
    <row r="327" spans="4:4" ht="12.75" customHeight="1">
      <c r="D327" s="11"/>
    </row>
    <row r="328" spans="4:4" ht="12.75" customHeight="1">
      <c r="D328" s="11"/>
    </row>
    <row r="329" spans="4:4" ht="12.75" customHeight="1">
      <c r="D329" s="11"/>
    </row>
    <row r="330" spans="4:4" ht="12.75" customHeight="1">
      <c r="D330" s="11"/>
    </row>
    <row r="331" spans="4:4" ht="12.75" customHeight="1">
      <c r="D331" s="11"/>
    </row>
    <row r="332" spans="4:4" ht="12.75" customHeight="1">
      <c r="D332" s="11"/>
    </row>
    <row r="333" spans="4:4" ht="12.75" customHeight="1">
      <c r="D333" s="11"/>
    </row>
    <row r="334" spans="4:4" ht="12.75" customHeight="1">
      <c r="D334" s="11"/>
    </row>
    <row r="335" spans="4:4" ht="12.75" customHeight="1">
      <c r="D335" s="11"/>
    </row>
    <row r="336" spans="4:4" ht="12.75" customHeight="1">
      <c r="D336" s="11"/>
    </row>
    <row r="337" spans="4:4" ht="12.75" customHeight="1">
      <c r="D337" s="11"/>
    </row>
    <row r="338" spans="4:4" ht="12.75" customHeight="1">
      <c r="D338" s="11"/>
    </row>
    <row r="339" spans="4:4" ht="12.75" customHeight="1">
      <c r="D339" s="11"/>
    </row>
    <row r="340" spans="4:4" ht="12.75" customHeight="1">
      <c r="D340" s="11"/>
    </row>
    <row r="341" spans="4:4" ht="12.75" customHeight="1">
      <c r="D341" s="11"/>
    </row>
    <row r="342" spans="4:4" ht="12.75" customHeight="1">
      <c r="D342" s="11"/>
    </row>
    <row r="343" spans="4:4" ht="12.75" customHeight="1">
      <c r="D343" s="11"/>
    </row>
    <row r="344" spans="4:4" ht="12.75" customHeight="1">
      <c r="D344" s="11"/>
    </row>
    <row r="345" spans="4:4" ht="12.75" customHeight="1">
      <c r="D345" s="11"/>
    </row>
    <row r="346" spans="4:4" ht="12.75" customHeight="1">
      <c r="D346" s="11"/>
    </row>
    <row r="347" spans="4:4" ht="12.75" customHeight="1">
      <c r="D347" s="11"/>
    </row>
    <row r="348" spans="4:4" ht="12.75" customHeight="1">
      <c r="D348" s="11"/>
    </row>
    <row r="349" spans="4:4" ht="12.75" customHeight="1">
      <c r="D349" s="11"/>
    </row>
    <row r="350" spans="4:4" ht="12.75" customHeight="1">
      <c r="D350" s="11"/>
    </row>
    <row r="351" spans="4:4" ht="12.75" customHeight="1">
      <c r="D351" s="11"/>
    </row>
    <row r="352" spans="4:4" ht="12.75" customHeight="1">
      <c r="D352" s="11"/>
    </row>
    <row r="353" spans="4:4" ht="12.75" customHeight="1">
      <c r="D353" s="11"/>
    </row>
    <row r="354" spans="4:4" ht="12.75" customHeight="1">
      <c r="D354" s="11"/>
    </row>
    <row r="355" spans="4:4" ht="12.75" customHeight="1">
      <c r="D355" s="11"/>
    </row>
    <row r="356" spans="4:4" ht="12.75" customHeight="1">
      <c r="D356" s="11"/>
    </row>
    <row r="357" spans="4:4" ht="12.75" customHeight="1">
      <c r="D357" s="11"/>
    </row>
    <row r="358" spans="4:4" ht="12.75" customHeight="1">
      <c r="D358" s="11"/>
    </row>
    <row r="359" spans="4:4" ht="12.75" customHeight="1">
      <c r="D359" s="11"/>
    </row>
    <row r="360" spans="4:4" ht="12.75" customHeight="1">
      <c r="D360" s="11"/>
    </row>
    <row r="361" spans="4:4" ht="12.75" customHeight="1">
      <c r="D361" s="11"/>
    </row>
    <row r="362" spans="4:4" ht="12.75" customHeight="1">
      <c r="D362" s="11"/>
    </row>
    <row r="363" spans="4:4" ht="12.75" customHeight="1">
      <c r="D363" s="11"/>
    </row>
    <row r="364" spans="4:4" ht="12.75" customHeight="1">
      <c r="D364" s="11"/>
    </row>
    <row r="365" spans="4:4" ht="12.75" customHeight="1">
      <c r="D365" s="11"/>
    </row>
    <row r="366" spans="4:4" ht="12.75" customHeight="1">
      <c r="D366" s="11"/>
    </row>
    <row r="367" spans="4:4" ht="12.75" customHeight="1">
      <c r="D367" s="11"/>
    </row>
    <row r="368" spans="4:4" ht="12.75" customHeight="1">
      <c r="D368" s="11"/>
    </row>
    <row r="369" spans="4:4" ht="12.75" customHeight="1">
      <c r="D369" s="11"/>
    </row>
    <row r="370" spans="4:4" ht="12.75" customHeight="1">
      <c r="D370" s="11"/>
    </row>
    <row r="371" spans="4:4" ht="12.75" customHeight="1">
      <c r="D371" s="11"/>
    </row>
    <row r="372" spans="4:4" ht="12.75" customHeight="1">
      <c r="D372" s="11"/>
    </row>
    <row r="373" spans="4:4" ht="12.75" customHeight="1">
      <c r="D373" s="11"/>
    </row>
    <row r="374" spans="4:4" ht="12.75" customHeight="1">
      <c r="D374" s="11"/>
    </row>
    <row r="375" spans="4:4" ht="12.75" customHeight="1">
      <c r="D375" s="11"/>
    </row>
    <row r="376" spans="4:4" ht="12.75" customHeight="1">
      <c r="D376" s="11"/>
    </row>
    <row r="377" spans="4:4" ht="12.75" customHeight="1">
      <c r="D377" s="11"/>
    </row>
    <row r="378" spans="4:4" ht="12.75" customHeight="1">
      <c r="D378" s="11"/>
    </row>
    <row r="379" spans="4:4" ht="12.75" customHeight="1">
      <c r="D379" s="11"/>
    </row>
    <row r="380" spans="4:4" ht="12.75" customHeight="1">
      <c r="D380" s="11"/>
    </row>
    <row r="381" spans="4:4" ht="12.75" customHeight="1">
      <c r="D381" s="11"/>
    </row>
    <row r="382" spans="4:4" ht="12.75" customHeight="1">
      <c r="D382" s="11"/>
    </row>
    <row r="383" spans="4:4" ht="12.75" customHeight="1">
      <c r="D383" s="11"/>
    </row>
    <row r="384" spans="4:4" ht="12.75" customHeight="1">
      <c r="D384" s="11"/>
    </row>
    <row r="385" spans="4:4" ht="12.75" customHeight="1">
      <c r="D385" s="11"/>
    </row>
    <row r="386" spans="4:4" ht="12.75" customHeight="1">
      <c r="D386" s="11"/>
    </row>
    <row r="387" spans="4:4" ht="12.75" customHeight="1">
      <c r="D387" s="11"/>
    </row>
    <row r="388" spans="4:4" ht="12.75" customHeight="1">
      <c r="D388" s="11"/>
    </row>
    <row r="389" spans="4:4" ht="12.75" customHeight="1">
      <c r="D389" s="11"/>
    </row>
    <row r="390" spans="4:4" ht="12.75" customHeight="1">
      <c r="D390" s="11"/>
    </row>
    <row r="391" spans="4:4" ht="12.75" customHeight="1">
      <c r="D391" s="11"/>
    </row>
    <row r="392" spans="4:4" ht="12.75" customHeight="1">
      <c r="D392" s="11"/>
    </row>
    <row r="393" spans="4:4" ht="12.75" customHeight="1">
      <c r="D393" s="11"/>
    </row>
    <row r="394" spans="4:4" ht="12.75" customHeight="1">
      <c r="D394" s="11"/>
    </row>
    <row r="395" spans="4:4" ht="12.75" customHeight="1">
      <c r="D395" s="11"/>
    </row>
    <row r="396" spans="4:4" ht="12.75" customHeight="1">
      <c r="D396" s="11"/>
    </row>
    <row r="397" spans="4:4" ht="12.75" customHeight="1">
      <c r="D397" s="11"/>
    </row>
    <row r="398" spans="4:4" ht="12.75" customHeight="1">
      <c r="D398" s="11"/>
    </row>
    <row r="399" spans="4:4" ht="12.75" customHeight="1">
      <c r="D399" s="11"/>
    </row>
    <row r="400" spans="4:4" ht="12.75" customHeight="1">
      <c r="D400" s="11"/>
    </row>
    <row r="401" spans="4:4" ht="12.75" customHeight="1">
      <c r="D401" s="11"/>
    </row>
    <row r="402" spans="4:4" ht="12.75" customHeight="1">
      <c r="D402" s="11"/>
    </row>
    <row r="403" spans="4:4" ht="12.75" customHeight="1">
      <c r="D403" s="11"/>
    </row>
    <row r="404" spans="4:4" ht="12.75" customHeight="1">
      <c r="D404" s="11"/>
    </row>
    <row r="405" spans="4:4" ht="12.75" customHeight="1">
      <c r="D405" s="11"/>
    </row>
    <row r="406" spans="4:4" ht="12.75" customHeight="1">
      <c r="D406" s="11"/>
    </row>
    <row r="407" spans="4:4" ht="12.75" customHeight="1">
      <c r="D407" s="11"/>
    </row>
    <row r="408" spans="4:4" ht="12.75" customHeight="1">
      <c r="D408" s="11"/>
    </row>
    <row r="409" spans="4:4" ht="12.75" customHeight="1">
      <c r="D409" s="11"/>
    </row>
    <row r="410" spans="4:4" ht="12.75" customHeight="1">
      <c r="D410" s="11"/>
    </row>
    <row r="411" spans="4:4" ht="12.75" customHeight="1">
      <c r="D411" s="11"/>
    </row>
    <row r="412" spans="4:4" ht="12.75" customHeight="1">
      <c r="D412" s="11"/>
    </row>
    <row r="413" spans="4:4" ht="12.75" customHeight="1">
      <c r="D413" s="11"/>
    </row>
    <row r="414" spans="4:4" ht="12.75" customHeight="1">
      <c r="D414" s="11"/>
    </row>
    <row r="415" spans="4:4" ht="12.75" customHeight="1">
      <c r="D415" s="11"/>
    </row>
    <row r="416" spans="4:4" ht="12.75" customHeight="1">
      <c r="D416" s="11"/>
    </row>
    <row r="417" spans="4:4" ht="12.75" customHeight="1">
      <c r="D417" s="11"/>
    </row>
    <row r="418" spans="4:4" ht="12.75" customHeight="1">
      <c r="D418" s="11"/>
    </row>
    <row r="419" spans="4:4" ht="12.75" customHeight="1">
      <c r="D419" s="11"/>
    </row>
    <row r="420" spans="4:4" ht="12.75" customHeight="1">
      <c r="D420" s="11"/>
    </row>
    <row r="421" spans="4:4" ht="12.75" customHeight="1">
      <c r="D421" s="11"/>
    </row>
    <row r="422" spans="4:4" ht="12.75" customHeight="1">
      <c r="D422" s="11"/>
    </row>
    <row r="423" spans="4:4" ht="12.75" customHeight="1">
      <c r="D423" s="11"/>
    </row>
    <row r="424" spans="4:4" ht="12.75" customHeight="1">
      <c r="D424" s="11"/>
    </row>
    <row r="425" spans="4:4" ht="12.75" customHeight="1">
      <c r="D425" s="11"/>
    </row>
    <row r="426" spans="4:4" ht="12.75" customHeight="1">
      <c r="D426" s="11"/>
    </row>
    <row r="427" spans="4:4" ht="12.75" customHeight="1">
      <c r="D427" s="11"/>
    </row>
    <row r="428" spans="4:4" ht="12.75" customHeight="1">
      <c r="D428" s="11"/>
    </row>
    <row r="429" spans="4:4" ht="12.75" customHeight="1">
      <c r="D429" s="11"/>
    </row>
    <row r="430" spans="4:4" ht="12.75" customHeight="1">
      <c r="D430" s="11"/>
    </row>
    <row r="431" spans="4:4" ht="12.75" customHeight="1">
      <c r="D431" s="11"/>
    </row>
    <row r="432" spans="4:4" ht="12.75" customHeight="1">
      <c r="D432" s="11"/>
    </row>
    <row r="433" spans="4:4" ht="12.75" customHeight="1">
      <c r="D433" s="11"/>
    </row>
    <row r="434" spans="4:4" ht="12.75" customHeight="1">
      <c r="D434" s="11"/>
    </row>
    <row r="435" spans="4:4" ht="12.75" customHeight="1">
      <c r="D435" s="11"/>
    </row>
    <row r="436" spans="4:4" ht="12.75" customHeight="1">
      <c r="D436" s="11"/>
    </row>
    <row r="437" spans="4:4" ht="12.75" customHeight="1">
      <c r="D437" s="11"/>
    </row>
    <row r="438" spans="4:4" ht="12.75" customHeight="1">
      <c r="D438" s="11"/>
    </row>
    <row r="439" spans="4:4" ht="12.75" customHeight="1">
      <c r="D439" s="11"/>
    </row>
    <row r="440" spans="4:4" ht="12.75" customHeight="1">
      <c r="D440" s="11"/>
    </row>
    <row r="441" spans="4:4" ht="12.75" customHeight="1">
      <c r="D441" s="11"/>
    </row>
    <row r="442" spans="4:4" ht="12.75" customHeight="1">
      <c r="D442" s="11"/>
    </row>
    <row r="443" spans="4:4" ht="12.75" customHeight="1">
      <c r="D443" s="11"/>
    </row>
    <row r="444" spans="4:4" ht="12.75" customHeight="1">
      <c r="D444" s="11"/>
    </row>
    <row r="445" spans="4:4" ht="12.75" customHeight="1">
      <c r="D445" s="11"/>
    </row>
    <row r="446" spans="4:4" ht="12.75" customHeight="1">
      <c r="D446" s="11"/>
    </row>
    <row r="447" spans="4:4" ht="12.75" customHeight="1">
      <c r="D447" s="11"/>
    </row>
    <row r="448" spans="4:4" ht="12.75" customHeight="1">
      <c r="D448" s="11"/>
    </row>
    <row r="449" spans="4:4" ht="12.75" customHeight="1">
      <c r="D449" s="11"/>
    </row>
    <row r="450" spans="4:4" ht="12.75" customHeight="1">
      <c r="D450" s="11"/>
    </row>
    <row r="451" spans="4:4" ht="12.75" customHeight="1">
      <c r="D451" s="11"/>
    </row>
    <row r="452" spans="4:4" ht="12.75" customHeight="1">
      <c r="D452" s="11"/>
    </row>
    <row r="453" spans="4:4" ht="12.75" customHeight="1">
      <c r="D453" s="11"/>
    </row>
    <row r="454" spans="4:4" ht="12.75" customHeight="1">
      <c r="D454" s="11"/>
    </row>
    <row r="455" spans="4:4" ht="12.75" customHeight="1">
      <c r="D455" s="11"/>
    </row>
    <row r="456" spans="4:4" ht="12.75" customHeight="1">
      <c r="D456" s="11"/>
    </row>
    <row r="457" spans="4:4" ht="12.75" customHeight="1">
      <c r="D457" s="11"/>
    </row>
    <row r="458" spans="4:4" ht="12.75" customHeight="1">
      <c r="D458" s="11"/>
    </row>
    <row r="459" spans="4:4" ht="12.75" customHeight="1">
      <c r="D459" s="11"/>
    </row>
    <row r="460" spans="4:4" ht="12.75" customHeight="1">
      <c r="D460" s="11"/>
    </row>
    <row r="461" spans="4:4" ht="12.75" customHeight="1">
      <c r="D461" s="11"/>
    </row>
    <row r="462" spans="4:4" ht="12.75" customHeight="1">
      <c r="D462" s="11"/>
    </row>
    <row r="463" spans="4:4" ht="12.75" customHeight="1">
      <c r="D463" s="11"/>
    </row>
    <row r="464" spans="4:4" ht="12.75" customHeight="1">
      <c r="D464" s="11"/>
    </row>
    <row r="465" spans="4:4" ht="12.75" customHeight="1">
      <c r="D465" s="11"/>
    </row>
    <row r="466" spans="4:4" ht="12.75" customHeight="1">
      <c r="D466" s="11"/>
    </row>
    <row r="467" spans="4:4" ht="12.75" customHeight="1">
      <c r="D467" s="11"/>
    </row>
    <row r="468" spans="4:4" ht="12.75" customHeight="1">
      <c r="D468" s="11"/>
    </row>
    <row r="469" spans="4:4" ht="12.75" customHeight="1">
      <c r="D469" s="11"/>
    </row>
    <row r="470" spans="4:4" ht="12.75" customHeight="1">
      <c r="D470" s="11"/>
    </row>
    <row r="471" spans="4:4" ht="12.75" customHeight="1">
      <c r="D471" s="11"/>
    </row>
    <row r="472" spans="4:4" ht="12.75" customHeight="1">
      <c r="D472" s="11"/>
    </row>
    <row r="473" spans="4:4" ht="12.75" customHeight="1">
      <c r="D473" s="11"/>
    </row>
    <row r="474" spans="4:4" ht="12.75" customHeight="1">
      <c r="D474" s="11"/>
    </row>
    <row r="475" spans="4:4" ht="12.75" customHeight="1">
      <c r="D475" s="11"/>
    </row>
    <row r="476" spans="4:4" ht="12.75" customHeight="1">
      <c r="D476" s="11"/>
    </row>
    <row r="477" spans="4:4" ht="12.75" customHeight="1">
      <c r="D477" s="11"/>
    </row>
    <row r="478" spans="4:4" ht="12.75" customHeight="1">
      <c r="D478" s="11"/>
    </row>
    <row r="479" spans="4:4" ht="12.75" customHeight="1">
      <c r="D479" s="11"/>
    </row>
    <row r="480" spans="4:4" ht="12.75" customHeight="1">
      <c r="D480" s="11"/>
    </row>
    <row r="481" spans="4:4" ht="12.75" customHeight="1">
      <c r="D481" s="11"/>
    </row>
    <row r="482" spans="4:4" ht="12.75" customHeight="1">
      <c r="D482" s="11"/>
    </row>
    <row r="483" spans="4:4" ht="12.75" customHeight="1">
      <c r="D483" s="11"/>
    </row>
    <row r="484" spans="4:4" ht="12.75" customHeight="1">
      <c r="D484" s="11"/>
    </row>
    <row r="485" spans="4:4" ht="12.75" customHeight="1">
      <c r="D485" s="11"/>
    </row>
    <row r="486" spans="4:4" ht="12.75" customHeight="1">
      <c r="D486" s="11"/>
    </row>
    <row r="487" spans="4:4" ht="12.75" customHeight="1">
      <c r="D487" s="11"/>
    </row>
    <row r="488" spans="4:4" ht="12.75" customHeight="1">
      <c r="D488" s="11"/>
    </row>
    <row r="489" spans="4:4" ht="12.75" customHeight="1">
      <c r="D489" s="11"/>
    </row>
    <row r="490" spans="4:4" ht="12.75" customHeight="1">
      <c r="D490" s="11"/>
    </row>
    <row r="491" spans="4:4" ht="12.75" customHeight="1">
      <c r="D491" s="11"/>
    </row>
    <row r="492" spans="4:4" ht="12.75" customHeight="1">
      <c r="D492" s="11"/>
    </row>
    <row r="493" spans="4:4" ht="12.75" customHeight="1">
      <c r="D493" s="11"/>
    </row>
    <row r="494" spans="4:4" ht="12.75" customHeight="1">
      <c r="D494" s="11"/>
    </row>
    <row r="495" spans="4:4" ht="12.75" customHeight="1">
      <c r="D495" s="11"/>
    </row>
    <row r="496" spans="4:4" ht="12.75" customHeight="1">
      <c r="D496" s="11"/>
    </row>
    <row r="497" spans="4:4" ht="12.75" customHeight="1">
      <c r="D497" s="11"/>
    </row>
    <row r="498" spans="4:4" ht="12.75" customHeight="1">
      <c r="D498" s="11"/>
    </row>
    <row r="499" spans="4:4" ht="12.75" customHeight="1">
      <c r="D499" s="11"/>
    </row>
    <row r="500" spans="4:4" ht="12.75" customHeight="1">
      <c r="D500" s="11"/>
    </row>
    <row r="501" spans="4:4" ht="12.75" customHeight="1">
      <c r="D501" s="11"/>
    </row>
    <row r="502" spans="4:4" ht="12.75" customHeight="1">
      <c r="D502" s="11"/>
    </row>
    <row r="503" spans="4:4" ht="12.75" customHeight="1">
      <c r="D503" s="11"/>
    </row>
    <row r="504" spans="4:4" ht="12.75" customHeight="1">
      <c r="D504" s="11"/>
    </row>
    <row r="505" spans="4:4" ht="12.75" customHeight="1">
      <c r="D505" s="11"/>
    </row>
    <row r="506" spans="4:4" ht="12.75" customHeight="1">
      <c r="D506" s="11"/>
    </row>
    <row r="507" spans="4:4" ht="12.75" customHeight="1">
      <c r="D507" s="11"/>
    </row>
    <row r="508" spans="4:4" ht="12.75" customHeight="1">
      <c r="D508" s="11"/>
    </row>
    <row r="509" spans="4:4" ht="12.75" customHeight="1">
      <c r="D509" s="11"/>
    </row>
    <row r="510" spans="4:4" ht="12.75" customHeight="1">
      <c r="D510" s="11"/>
    </row>
    <row r="511" spans="4:4" ht="12.75" customHeight="1">
      <c r="D511" s="11"/>
    </row>
    <row r="512" spans="4:4" ht="12.75" customHeight="1">
      <c r="D512" s="11"/>
    </row>
    <row r="513" spans="4:4" ht="12.75" customHeight="1">
      <c r="D513" s="11"/>
    </row>
    <row r="514" spans="4:4" ht="12.75" customHeight="1">
      <c r="D514" s="11"/>
    </row>
    <row r="515" spans="4:4" ht="12.75" customHeight="1">
      <c r="D515" s="11"/>
    </row>
    <row r="516" spans="4:4" ht="12.75" customHeight="1">
      <c r="D516" s="11"/>
    </row>
    <row r="517" spans="4:4" ht="12.75" customHeight="1">
      <c r="D517" s="11"/>
    </row>
    <row r="518" spans="4:4" ht="12.75" customHeight="1">
      <c r="D518" s="11"/>
    </row>
    <row r="519" spans="4:4" ht="12.75" customHeight="1">
      <c r="D519" s="11"/>
    </row>
    <row r="520" spans="4:4" ht="12.75" customHeight="1">
      <c r="D520" s="11"/>
    </row>
    <row r="521" spans="4:4" ht="12.75" customHeight="1">
      <c r="D521" s="11"/>
    </row>
    <row r="522" spans="4:4" ht="12.75" customHeight="1">
      <c r="D522" s="11"/>
    </row>
    <row r="523" spans="4:4" ht="12.75" customHeight="1">
      <c r="D523" s="11"/>
    </row>
    <row r="524" spans="4:4" ht="12.75" customHeight="1">
      <c r="D524" s="11"/>
    </row>
    <row r="525" spans="4:4" ht="12.75" customHeight="1">
      <c r="D525" s="11"/>
    </row>
    <row r="526" spans="4:4" ht="12.75" customHeight="1">
      <c r="D526" s="11"/>
    </row>
    <row r="527" spans="4:4" ht="12.75" customHeight="1">
      <c r="D527" s="11"/>
    </row>
    <row r="528" spans="4:4" ht="12.75" customHeight="1">
      <c r="D528" s="11"/>
    </row>
    <row r="529" spans="4:4" ht="12.75" customHeight="1">
      <c r="D529" s="11"/>
    </row>
    <row r="530" spans="4:4" ht="12.75" customHeight="1">
      <c r="D530" s="11"/>
    </row>
    <row r="531" spans="4:4" ht="12.75" customHeight="1">
      <c r="D531" s="11"/>
    </row>
    <row r="532" spans="4:4" ht="12.75" customHeight="1">
      <c r="D532" s="11"/>
    </row>
    <row r="533" spans="4:4" ht="12.75" customHeight="1">
      <c r="D533" s="11"/>
    </row>
    <row r="534" spans="4:4" ht="12.75" customHeight="1">
      <c r="D534" s="11"/>
    </row>
    <row r="535" spans="4:4" ht="12.75" customHeight="1">
      <c r="D535" s="11"/>
    </row>
    <row r="536" spans="4:4" ht="12.75" customHeight="1">
      <c r="D536" s="11"/>
    </row>
    <row r="537" spans="4:4" ht="12.75" customHeight="1">
      <c r="D537" s="11"/>
    </row>
    <row r="538" spans="4:4" ht="12.75" customHeight="1">
      <c r="D538" s="11"/>
    </row>
    <row r="539" spans="4:4" ht="12.75" customHeight="1">
      <c r="D539" s="11"/>
    </row>
    <row r="540" spans="4:4" ht="12.75" customHeight="1">
      <c r="D540" s="11"/>
    </row>
    <row r="541" spans="4:4" ht="12.75" customHeight="1">
      <c r="D541" s="11"/>
    </row>
    <row r="542" spans="4:4" ht="12.75" customHeight="1">
      <c r="D542" s="11"/>
    </row>
    <row r="543" spans="4:4" ht="12.75" customHeight="1">
      <c r="D543" s="11"/>
    </row>
    <row r="544" spans="4:4" ht="12.75" customHeight="1">
      <c r="D544" s="11"/>
    </row>
    <row r="545" spans="4:4" ht="12.75" customHeight="1">
      <c r="D545" s="11"/>
    </row>
    <row r="546" spans="4:4" ht="12.75" customHeight="1">
      <c r="D546" s="11"/>
    </row>
    <row r="547" spans="4:4" ht="12.75" customHeight="1">
      <c r="D547" s="11"/>
    </row>
    <row r="548" spans="4:4" ht="12.75" customHeight="1">
      <c r="D548" s="11"/>
    </row>
    <row r="549" spans="4:4" ht="12.75" customHeight="1">
      <c r="D549" s="11"/>
    </row>
    <row r="550" spans="4:4" ht="12.75" customHeight="1">
      <c r="D550" s="11"/>
    </row>
    <row r="551" spans="4:4" ht="12.75" customHeight="1">
      <c r="D551" s="11"/>
    </row>
    <row r="552" spans="4:4" ht="12.75" customHeight="1">
      <c r="D552" s="11"/>
    </row>
    <row r="553" spans="4:4" ht="12.75" customHeight="1">
      <c r="D553" s="11"/>
    </row>
    <row r="554" spans="4:4" ht="12.75" customHeight="1">
      <c r="D554" s="11"/>
    </row>
    <row r="555" spans="4:4" ht="12.75" customHeight="1">
      <c r="D555" s="11"/>
    </row>
    <row r="556" spans="4:4" ht="12.75" customHeight="1">
      <c r="D556" s="11"/>
    </row>
    <row r="557" spans="4:4" ht="12.75" customHeight="1">
      <c r="D557" s="11"/>
    </row>
    <row r="558" spans="4:4" ht="12.75" customHeight="1">
      <c r="D558" s="11"/>
    </row>
    <row r="559" spans="4:4" ht="12.75" customHeight="1">
      <c r="D559" s="11"/>
    </row>
    <row r="560" spans="4:4" ht="12.75" customHeight="1">
      <c r="D560" s="11"/>
    </row>
    <row r="561" spans="4:4" ht="12.75" customHeight="1">
      <c r="D561" s="11"/>
    </row>
    <row r="562" spans="4:4" ht="12.75" customHeight="1">
      <c r="D562" s="11"/>
    </row>
    <row r="563" spans="4:4" ht="12.75" customHeight="1">
      <c r="D563" s="11"/>
    </row>
    <row r="564" spans="4:4" ht="12.75" customHeight="1">
      <c r="D564" s="11"/>
    </row>
    <row r="565" spans="4:4" ht="12.75" customHeight="1">
      <c r="D565" s="11"/>
    </row>
    <row r="566" spans="4:4" ht="12.75" customHeight="1">
      <c r="D566" s="11"/>
    </row>
    <row r="567" spans="4:4" ht="12.75" customHeight="1">
      <c r="D567" s="11"/>
    </row>
    <row r="568" spans="4:4" ht="12.75" customHeight="1">
      <c r="D568" s="11"/>
    </row>
    <row r="569" spans="4:4" ht="12.75" customHeight="1">
      <c r="D569" s="11"/>
    </row>
    <row r="570" spans="4:4" ht="12.75" customHeight="1">
      <c r="D570" s="11"/>
    </row>
    <row r="571" spans="4:4" ht="12.75" customHeight="1">
      <c r="D571" s="11"/>
    </row>
    <row r="572" spans="4:4" ht="12.75" customHeight="1">
      <c r="D572" s="11"/>
    </row>
    <row r="573" spans="4:4" ht="12.75" customHeight="1">
      <c r="D573" s="11"/>
    </row>
    <row r="574" spans="4:4" ht="12.75" customHeight="1">
      <c r="D574" s="11"/>
    </row>
    <row r="575" spans="4:4" ht="12.75" customHeight="1">
      <c r="D575" s="11"/>
    </row>
    <row r="576" spans="4:4" ht="12.75" customHeight="1">
      <c r="D576" s="11"/>
    </row>
    <row r="577" spans="4:4" ht="12.75" customHeight="1">
      <c r="D577" s="11"/>
    </row>
    <row r="578" spans="4:4" ht="12.75" customHeight="1">
      <c r="D578" s="11"/>
    </row>
    <row r="579" spans="4:4" ht="12.75" customHeight="1">
      <c r="D579" s="11"/>
    </row>
    <row r="580" spans="4:4" ht="12.75" customHeight="1">
      <c r="D580" s="11"/>
    </row>
    <row r="581" spans="4:4" ht="12.75" customHeight="1">
      <c r="D581" s="11"/>
    </row>
    <row r="582" spans="4:4" ht="12.75" customHeight="1">
      <c r="D582" s="11"/>
    </row>
    <row r="583" spans="4:4" ht="12.75" customHeight="1">
      <c r="D583" s="11"/>
    </row>
    <row r="584" spans="4:4" ht="12.75" customHeight="1">
      <c r="D584" s="11"/>
    </row>
    <row r="585" spans="4:4" ht="12.75" customHeight="1">
      <c r="D585" s="11"/>
    </row>
    <row r="586" spans="4:4" ht="12.75" customHeight="1">
      <c r="D586" s="11"/>
    </row>
    <row r="587" spans="4:4" ht="12.75" customHeight="1">
      <c r="D587" s="11"/>
    </row>
    <row r="588" spans="4:4" ht="12.75" customHeight="1">
      <c r="D588" s="11"/>
    </row>
    <row r="589" spans="4:4" ht="12.75" customHeight="1">
      <c r="D589" s="11"/>
    </row>
    <row r="590" spans="4:4" ht="12.75" customHeight="1">
      <c r="D590" s="11"/>
    </row>
    <row r="591" spans="4:4" ht="12.75" customHeight="1">
      <c r="D591" s="11"/>
    </row>
    <row r="592" spans="4:4" ht="12.75" customHeight="1">
      <c r="D592" s="11"/>
    </row>
    <row r="593" spans="4:4" ht="12.75" customHeight="1">
      <c r="D593" s="11"/>
    </row>
    <row r="594" spans="4:4" ht="12.75" customHeight="1">
      <c r="D594" s="11"/>
    </row>
    <row r="595" spans="4:4" ht="12.75" customHeight="1">
      <c r="D595" s="11"/>
    </row>
    <row r="596" spans="4:4" ht="12.75" customHeight="1">
      <c r="D596" s="11"/>
    </row>
    <row r="597" spans="4:4" ht="12.75" customHeight="1">
      <c r="D597" s="11"/>
    </row>
    <row r="598" spans="4:4" ht="12.75" customHeight="1">
      <c r="D598" s="11"/>
    </row>
    <row r="599" spans="4:4" ht="12.75" customHeight="1">
      <c r="D599" s="11"/>
    </row>
    <row r="600" spans="4:4" ht="12.75" customHeight="1">
      <c r="D600" s="11"/>
    </row>
    <row r="601" spans="4:4" ht="12.75" customHeight="1">
      <c r="D601" s="11"/>
    </row>
    <row r="602" spans="4:4" ht="12.75" customHeight="1">
      <c r="D602" s="11"/>
    </row>
    <row r="603" spans="4:4" ht="12.75" customHeight="1">
      <c r="D603" s="11"/>
    </row>
    <row r="604" spans="4:4" ht="12.75" customHeight="1">
      <c r="D604" s="11"/>
    </row>
    <row r="605" spans="4:4" ht="12.75" customHeight="1">
      <c r="D605" s="11"/>
    </row>
    <row r="606" spans="4:4" ht="12.75" customHeight="1">
      <c r="D606" s="11"/>
    </row>
    <row r="607" spans="4:4" ht="12.75" customHeight="1">
      <c r="D607" s="11"/>
    </row>
    <row r="608" spans="4:4" ht="12.75" customHeight="1">
      <c r="D608" s="11"/>
    </row>
    <row r="609" spans="4:4" ht="12.75" customHeight="1">
      <c r="D609" s="11"/>
    </row>
    <row r="610" spans="4:4" ht="12.75" customHeight="1">
      <c r="D610" s="11"/>
    </row>
    <row r="611" spans="4:4" ht="12.75" customHeight="1">
      <c r="D611" s="11"/>
    </row>
    <row r="612" spans="4:4" ht="12.75" customHeight="1">
      <c r="D612" s="11"/>
    </row>
    <row r="613" spans="4:4" ht="12.75" customHeight="1">
      <c r="D613" s="11"/>
    </row>
    <row r="614" spans="4:4" ht="12.75" customHeight="1">
      <c r="D614" s="11"/>
    </row>
    <row r="615" spans="4:4" ht="12.75" customHeight="1">
      <c r="D615" s="11"/>
    </row>
    <row r="616" spans="4:4" ht="12.75" customHeight="1">
      <c r="D616" s="11"/>
    </row>
    <row r="617" spans="4:4" ht="12.75" customHeight="1">
      <c r="D617" s="11"/>
    </row>
    <row r="618" spans="4:4" ht="12.75" customHeight="1">
      <c r="D618" s="11"/>
    </row>
    <row r="619" spans="4:4" ht="12.75" customHeight="1">
      <c r="D619" s="11"/>
    </row>
    <row r="620" spans="4:4" ht="12.75" customHeight="1">
      <c r="D620" s="11"/>
    </row>
    <row r="621" spans="4:4" ht="12.75" customHeight="1">
      <c r="D621" s="11"/>
    </row>
    <row r="622" spans="4:4" ht="12.75" customHeight="1">
      <c r="D622" s="11"/>
    </row>
    <row r="623" spans="4:4" ht="12.75" customHeight="1">
      <c r="D623" s="11"/>
    </row>
    <row r="624" spans="4:4" ht="12.75" customHeight="1">
      <c r="D624" s="11"/>
    </row>
    <row r="625" spans="4:4" ht="12.75" customHeight="1">
      <c r="D625" s="11"/>
    </row>
    <row r="626" spans="4:4" ht="12.75" customHeight="1">
      <c r="D626" s="11"/>
    </row>
    <row r="627" spans="4:4" ht="12.75" customHeight="1">
      <c r="D627" s="11"/>
    </row>
    <row r="628" spans="4:4" ht="12.75" customHeight="1">
      <c r="D628" s="11"/>
    </row>
    <row r="629" spans="4:4" ht="12.75" customHeight="1">
      <c r="D629" s="11"/>
    </row>
    <row r="630" spans="4:4" ht="12.75" customHeight="1">
      <c r="D630" s="11"/>
    </row>
    <row r="631" spans="4:4" ht="12.75" customHeight="1">
      <c r="D631" s="11"/>
    </row>
    <row r="632" spans="4:4" ht="12.75" customHeight="1">
      <c r="D632" s="11"/>
    </row>
    <row r="633" spans="4:4" ht="12.75" customHeight="1">
      <c r="D633" s="11"/>
    </row>
    <row r="634" spans="4:4" ht="12.75" customHeight="1">
      <c r="D634" s="11"/>
    </row>
    <row r="635" spans="4:4" ht="12.75" customHeight="1">
      <c r="D635" s="11"/>
    </row>
    <row r="636" spans="4:4" ht="12.75" customHeight="1">
      <c r="D636" s="11"/>
    </row>
    <row r="637" spans="4:4" ht="12.75" customHeight="1">
      <c r="D637" s="11"/>
    </row>
    <row r="638" spans="4:4" ht="12.75" customHeight="1">
      <c r="D638" s="11"/>
    </row>
    <row r="639" spans="4:4" ht="12.75" customHeight="1">
      <c r="D639" s="11"/>
    </row>
    <row r="640" spans="4:4" ht="12.75" customHeight="1">
      <c r="D640" s="11"/>
    </row>
    <row r="641" spans="4:4" ht="12.75" customHeight="1">
      <c r="D641" s="11"/>
    </row>
    <row r="642" spans="4:4" ht="12.75" customHeight="1">
      <c r="D642" s="11"/>
    </row>
    <row r="643" spans="4:4" ht="12.75" customHeight="1">
      <c r="D643" s="11"/>
    </row>
    <row r="644" spans="4:4" ht="12.75" customHeight="1">
      <c r="D644" s="11"/>
    </row>
    <row r="645" spans="4:4" ht="12.75" customHeight="1">
      <c r="D645" s="11"/>
    </row>
    <row r="646" spans="4:4" ht="12.75" customHeight="1">
      <c r="D646" s="11"/>
    </row>
    <row r="647" spans="4:4" ht="12.75" customHeight="1">
      <c r="D647" s="11"/>
    </row>
    <row r="648" spans="4:4" ht="12.75" customHeight="1">
      <c r="D648" s="11"/>
    </row>
    <row r="649" spans="4:4" ht="12.75" customHeight="1">
      <c r="D649" s="11"/>
    </row>
    <row r="650" spans="4:4" ht="12.75" customHeight="1">
      <c r="D650" s="11"/>
    </row>
    <row r="651" spans="4:4" ht="12.75" customHeight="1">
      <c r="D651" s="11"/>
    </row>
    <row r="652" spans="4:4" ht="12.75" customHeight="1">
      <c r="D652" s="11"/>
    </row>
    <row r="653" spans="4:4" ht="12.75" customHeight="1">
      <c r="D653" s="11"/>
    </row>
    <row r="654" spans="4:4" ht="12.75" customHeight="1">
      <c r="D654" s="11"/>
    </row>
    <row r="655" spans="4:4" ht="12.75" customHeight="1">
      <c r="D655" s="11"/>
    </row>
    <row r="656" spans="4:4" ht="12.75" customHeight="1">
      <c r="D656" s="11"/>
    </row>
    <row r="657" spans="4:4" ht="12.75" customHeight="1">
      <c r="D657" s="11"/>
    </row>
    <row r="658" spans="4:4" ht="12.75" customHeight="1">
      <c r="D658" s="11"/>
    </row>
    <row r="659" spans="4:4" ht="12.75" customHeight="1">
      <c r="D659" s="11"/>
    </row>
    <row r="660" spans="4:4" ht="12.75" customHeight="1">
      <c r="D660" s="11"/>
    </row>
    <row r="661" spans="4:4" ht="12.75" customHeight="1">
      <c r="D661" s="11"/>
    </row>
    <row r="662" spans="4:4" ht="12.75" customHeight="1">
      <c r="D662" s="11"/>
    </row>
    <row r="663" spans="4:4" ht="12.75" customHeight="1">
      <c r="D663" s="11"/>
    </row>
    <row r="664" spans="4:4" ht="12.75" customHeight="1">
      <c r="D664" s="11"/>
    </row>
    <row r="665" spans="4:4" ht="12.75" customHeight="1">
      <c r="D665" s="11"/>
    </row>
    <row r="666" spans="4:4" ht="12.75" customHeight="1">
      <c r="D666" s="11"/>
    </row>
    <row r="667" spans="4:4" ht="12.75" customHeight="1">
      <c r="D667" s="11"/>
    </row>
    <row r="668" spans="4:4" ht="12.75" customHeight="1">
      <c r="D668" s="11"/>
    </row>
    <row r="669" spans="4:4" ht="12.75" customHeight="1">
      <c r="D669" s="11"/>
    </row>
    <row r="670" spans="4:4" ht="12.75" customHeight="1">
      <c r="D670" s="11"/>
    </row>
    <row r="671" spans="4:4" ht="12.75" customHeight="1">
      <c r="D671" s="11"/>
    </row>
    <row r="672" spans="4:4" ht="12.75" customHeight="1">
      <c r="D672" s="11"/>
    </row>
    <row r="673" spans="4:4" ht="12.75" customHeight="1">
      <c r="D673" s="11"/>
    </row>
    <row r="674" spans="4:4" ht="12.75" customHeight="1">
      <c r="D674" s="11"/>
    </row>
    <row r="675" spans="4:4" ht="12.75" customHeight="1">
      <c r="D675" s="11"/>
    </row>
    <row r="676" spans="4:4" ht="12.75" customHeight="1">
      <c r="D676" s="11"/>
    </row>
    <row r="677" spans="4:4" ht="12.75" customHeight="1">
      <c r="D677" s="11"/>
    </row>
    <row r="678" spans="4:4" ht="12.75" customHeight="1">
      <c r="D678" s="11"/>
    </row>
    <row r="679" spans="4:4" ht="12.75" customHeight="1">
      <c r="D679" s="11"/>
    </row>
    <row r="680" spans="4:4" ht="12.75" customHeight="1">
      <c r="D680" s="11"/>
    </row>
    <row r="681" spans="4:4" ht="12.75" customHeight="1">
      <c r="D681" s="11"/>
    </row>
    <row r="682" spans="4:4" ht="12.75" customHeight="1">
      <c r="D682" s="11"/>
    </row>
    <row r="683" spans="4:4" ht="12.75" customHeight="1">
      <c r="D683" s="11"/>
    </row>
    <row r="684" spans="4:4" ht="12.75" customHeight="1">
      <c r="D684" s="11"/>
    </row>
    <row r="685" spans="4:4" ht="12.75" customHeight="1">
      <c r="D685" s="11"/>
    </row>
    <row r="686" spans="4:4" ht="12.75" customHeight="1">
      <c r="D686" s="11"/>
    </row>
    <row r="687" spans="4:4" ht="12.75" customHeight="1">
      <c r="D687" s="11"/>
    </row>
    <row r="688" spans="4:4" ht="12.75" customHeight="1">
      <c r="D688" s="11"/>
    </row>
    <row r="689" spans="4:4" ht="12.75" customHeight="1">
      <c r="D689" s="11"/>
    </row>
    <row r="690" spans="4:4" ht="12.75" customHeight="1">
      <c r="D690" s="11"/>
    </row>
    <row r="691" spans="4:4" ht="12.75" customHeight="1">
      <c r="D691" s="11"/>
    </row>
    <row r="692" spans="4:4" ht="12.75" customHeight="1">
      <c r="D692" s="11"/>
    </row>
    <row r="693" spans="4:4" ht="12.75" customHeight="1">
      <c r="D693" s="11"/>
    </row>
    <row r="694" spans="4:4" ht="12.75" customHeight="1">
      <c r="D694" s="11"/>
    </row>
    <row r="695" spans="4:4" ht="12.75" customHeight="1">
      <c r="D695" s="11"/>
    </row>
    <row r="696" spans="4:4" ht="12.75" customHeight="1">
      <c r="D696" s="11"/>
    </row>
    <row r="697" spans="4:4" ht="12.75" customHeight="1">
      <c r="D697" s="11"/>
    </row>
    <row r="698" spans="4:4" ht="12.75" customHeight="1">
      <c r="D698" s="11"/>
    </row>
    <row r="699" spans="4:4" ht="12.75" customHeight="1">
      <c r="D699" s="11"/>
    </row>
    <row r="700" spans="4:4" ht="12.75" customHeight="1">
      <c r="D700" s="11"/>
    </row>
    <row r="701" spans="4:4" ht="12.75" customHeight="1">
      <c r="D701" s="11"/>
    </row>
    <row r="702" spans="4:4" ht="12.75" customHeight="1">
      <c r="D702" s="11"/>
    </row>
    <row r="703" spans="4:4" ht="12.75" customHeight="1">
      <c r="D703" s="11"/>
    </row>
    <row r="704" spans="4:4" ht="12.75" customHeight="1">
      <c r="D704" s="11"/>
    </row>
    <row r="705" spans="4:4" ht="12.75" customHeight="1">
      <c r="D705" s="11"/>
    </row>
    <row r="706" spans="4:4" ht="12.75" customHeight="1">
      <c r="D706" s="11"/>
    </row>
    <row r="707" spans="4:4" ht="12.75" customHeight="1">
      <c r="D707" s="11"/>
    </row>
    <row r="708" spans="4:4" ht="12.75" customHeight="1">
      <c r="D708" s="11"/>
    </row>
    <row r="709" spans="4:4" ht="12.75" customHeight="1">
      <c r="D709" s="11"/>
    </row>
    <row r="710" spans="4:4" ht="12.75" customHeight="1">
      <c r="D710" s="11"/>
    </row>
    <row r="711" spans="4:4" ht="12.75" customHeight="1">
      <c r="D711" s="11"/>
    </row>
    <row r="712" spans="4:4" ht="12.75" customHeight="1">
      <c r="D712" s="11"/>
    </row>
    <row r="713" spans="4:4" ht="12.75" customHeight="1">
      <c r="D713" s="11"/>
    </row>
    <row r="714" spans="4:4" ht="12.75" customHeight="1">
      <c r="D714" s="11"/>
    </row>
    <row r="715" spans="4:4" ht="12.75" customHeight="1">
      <c r="D715" s="11"/>
    </row>
    <row r="716" spans="4:4" ht="12.75" customHeight="1">
      <c r="D716" s="11"/>
    </row>
    <row r="717" spans="4:4" ht="12.75" customHeight="1">
      <c r="D717" s="11"/>
    </row>
    <row r="718" spans="4:4" ht="12.75" customHeight="1">
      <c r="D718" s="11"/>
    </row>
    <row r="719" spans="4:4" ht="12.75" customHeight="1">
      <c r="D719" s="11"/>
    </row>
    <row r="720" spans="4:4" ht="12.75" customHeight="1">
      <c r="D720" s="11"/>
    </row>
    <row r="721" spans="4:4" ht="12.75" customHeight="1">
      <c r="D721" s="11"/>
    </row>
    <row r="722" spans="4:4" ht="12.75" customHeight="1">
      <c r="D722" s="11"/>
    </row>
    <row r="723" spans="4:4" ht="12.75" customHeight="1">
      <c r="D723" s="11"/>
    </row>
    <row r="724" spans="4:4" ht="12.75" customHeight="1">
      <c r="D724" s="11"/>
    </row>
    <row r="725" spans="4:4" ht="12.75" customHeight="1">
      <c r="D725" s="11"/>
    </row>
    <row r="726" spans="4:4" ht="12.75" customHeight="1">
      <c r="D726" s="11"/>
    </row>
    <row r="727" spans="4:4" ht="12.75" customHeight="1">
      <c r="D727" s="11"/>
    </row>
    <row r="728" spans="4:4" ht="12.75" customHeight="1">
      <c r="D728" s="11"/>
    </row>
    <row r="729" spans="4:4" ht="12.75" customHeight="1">
      <c r="D729" s="11"/>
    </row>
    <row r="730" spans="4:4" ht="12.75" customHeight="1">
      <c r="D730" s="11"/>
    </row>
    <row r="731" spans="4:4" ht="12.75" customHeight="1">
      <c r="D731" s="11"/>
    </row>
    <row r="732" spans="4:4" ht="12.75" customHeight="1">
      <c r="D732" s="11"/>
    </row>
    <row r="733" spans="4:4" ht="12.75" customHeight="1">
      <c r="D733" s="11"/>
    </row>
    <row r="734" spans="4:4" ht="12.75" customHeight="1">
      <c r="D734" s="11"/>
    </row>
    <row r="735" spans="4:4" ht="12.75" customHeight="1">
      <c r="D735" s="11"/>
    </row>
    <row r="736" spans="4:4" ht="12.75" customHeight="1">
      <c r="D736" s="11"/>
    </row>
    <row r="737" spans="4:4" ht="12.75" customHeight="1">
      <c r="D737" s="11"/>
    </row>
    <row r="738" spans="4:4" ht="12.75" customHeight="1">
      <c r="D738" s="11"/>
    </row>
    <row r="739" spans="4:4" ht="12.75" customHeight="1">
      <c r="D739" s="11"/>
    </row>
    <row r="740" spans="4:4" ht="12.75" customHeight="1">
      <c r="D740" s="11"/>
    </row>
    <row r="741" spans="4:4" ht="12.75" customHeight="1">
      <c r="D741" s="11"/>
    </row>
    <row r="742" spans="4:4" ht="12.75" customHeight="1">
      <c r="D742" s="11"/>
    </row>
    <row r="743" spans="4:4" ht="12.75" customHeight="1">
      <c r="D743" s="11"/>
    </row>
    <row r="744" spans="4:4" ht="12.75" customHeight="1">
      <c r="D744" s="11"/>
    </row>
    <row r="745" spans="4:4" ht="12.75" customHeight="1">
      <c r="D745" s="11"/>
    </row>
    <row r="746" spans="4:4" ht="12.75" customHeight="1">
      <c r="D746" s="11"/>
    </row>
    <row r="747" spans="4:4" ht="12.75" customHeight="1">
      <c r="D747" s="11"/>
    </row>
    <row r="748" spans="4:4" ht="12.75" customHeight="1">
      <c r="D748" s="11"/>
    </row>
    <row r="749" spans="4:4" ht="12.75" customHeight="1">
      <c r="D749" s="11"/>
    </row>
    <row r="750" spans="4:4" ht="12.75" customHeight="1">
      <c r="D750" s="11"/>
    </row>
    <row r="751" spans="4:4" ht="12.75" customHeight="1">
      <c r="D751" s="11"/>
    </row>
    <row r="752" spans="4:4" ht="12.75" customHeight="1">
      <c r="D752" s="11"/>
    </row>
    <row r="753" spans="4:4" ht="12.75" customHeight="1">
      <c r="D753" s="11"/>
    </row>
    <row r="754" spans="4:4" ht="12.75" customHeight="1">
      <c r="D754" s="11"/>
    </row>
    <row r="755" spans="4:4" ht="12.75" customHeight="1">
      <c r="D755" s="11"/>
    </row>
    <row r="756" spans="4:4" ht="12.75" customHeight="1">
      <c r="D756" s="11"/>
    </row>
    <row r="757" spans="4:4" ht="12.75" customHeight="1">
      <c r="D757" s="11"/>
    </row>
    <row r="758" spans="4:4" ht="12.75" customHeight="1">
      <c r="D758" s="11"/>
    </row>
    <row r="759" spans="4:4" ht="12.75" customHeight="1">
      <c r="D759" s="11"/>
    </row>
    <row r="760" spans="4:4" ht="12.75" customHeight="1">
      <c r="D760" s="11"/>
    </row>
    <row r="761" spans="4:4" ht="12.75" customHeight="1">
      <c r="D761" s="11"/>
    </row>
    <row r="762" spans="4:4" ht="12.75" customHeight="1">
      <c r="D762" s="11"/>
    </row>
    <row r="763" spans="4:4" ht="12.75" customHeight="1">
      <c r="D763" s="11"/>
    </row>
    <row r="764" spans="4:4" ht="12.75" customHeight="1">
      <c r="D764" s="11"/>
    </row>
    <row r="765" spans="4:4" ht="12.75" customHeight="1">
      <c r="D765" s="11"/>
    </row>
    <row r="766" spans="4:4" ht="12.75" customHeight="1">
      <c r="D766" s="11"/>
    </row>
    <row r="767" spans="4:4" ht="12.75" customHeight="1">
      <c r="D767" s="11"/>
    </row>
    <row r="768" spans="4:4" ht="12.75" customHeight="1">
      <c r="D768" s="11"/>
    </row>
    <row r="769" spans="4:4" ht="12.75" customHeight="1">
      <c r="D769" s="11"/>
    </row>
    <row r="770" spans="4:4" ht="12.75" customHeight="1">
      <c r="D770" s="11"/>
    </row>
    <row r="771" spans="4:4" ht="12.75" customHeight="1">
      <c r="D771" s="11"/>
    </row>
    <row r="772" spans="4:4" ht="12.75" customHeight="1">
      <c r="D772" s="11"/>
    </row>
    <row r="773" spans="4:4" ht="12.75" customHeight="1">
      <c r="D773" s="11"/>
    </row>
    <row r="774" spans="4:4" ht="12.75" customHeight="1">
      <c r="D774" s="11"/>
    </row>
    <row r="775" spans="4:4" ht="12.75" customHeight="1">
      <c r="D775" s="11"/>
    </row>
    <row r="776" spans="4:4" ht="12.75" customHeight="1">
      <c r="D776" s="11"/>
    </row>
    <row r="777" spans="4:4" ht="12.75" customHeight="1">
      <c r="D777" s="11"/>
    </row>
    <row r="778" spans="4:4" ht="12.75" customHeight="1">
      <c r="D778" s="11"/>
    </row>
    <row r="779" spans="4:4" ht="12.75" customHeight="1">
      <c r="D779" s="11"/>
    </row>
    <row r="780" spans="4:4" ht="12.75" customHeight="1">
      <c r="D780" s="11"/>
    </row>
    <row r="781" spans="4:4" ht="12.75" customHeight="1">
      <c r="D781" s="11"/>
    </row>
    <row r="782" spans="4:4" ht="12.75" customHeight="1">
      <c r="D782" s="11"/>
    </row>
    <row r="783" spans="4:4" ht="12.75" customHeight="1">
      <c r="D783" s="11"/>
    </row>
    <row r="784" spans="4:4" ht="12.75" customHeight="1">
      <c r="D784" s="11"/>
    </row>
    <row r="785" spans="4:4" ht="12.75" customHeight="1">
      <c r="D785" s="11"/>
    </row>
    <row r="786" spans="4:4" ht="12.75" customHeight="1">
      <c r="D786" s="11"/>
    </row>
    <row r="787" spans="4:4" ht="12.75" customHeight="1">
      <c r="D787" s="11"/>
    </row>
    <row r="788" spans="4:4" ht="12.75" customHeight="1">
      <c r="D788" s="11"/>
    </row>
    <row r="789" spans="4:4" ht="12.75" customHeight="1">
      <c r="D789" s="11"/>
    </row>
    <row r="790" spans="4:4" ht="12.75" customHeight="1">
      <c r="D790" s="11"/>
    </row>
    <row r="791" spans="4:4" ht="12.75" customHeight="1">
      <c r="D791" s="11"/>
    </row>
    <row r="792" spans="4:4" ht="12.75" customHeight="1">
      <c r="D792" s="11"/>
    </row>
    <row r="793" spans="4:4" ht="12.75" customHeight="1">
      <c r="D793" s="11"/>
    </row>
    <row r="794" spans="4:4" ht="12.75" customHeight="1">
      <c r="D794" s="11"/>
    </row>
    <row r="795" spans="4:4" ht="12.75" customHeight="1">
      <c r="D795" s="11"/>
    </row>
    <row r="796" spans="4:4" ht="12.75" customHeight="1">
      <c r="D796" s="11"/>
    </row>
    <row r="797" spans="4:4" ht="12.75" customHeight="1">
      <c r="D797" s="11"/>
    </row>
    <row r="798" spans="4:4" ht="12.75" customHeight="1">
      <c r="D798" s="11"/>
    </row>
    <row r="799" spans="4:4" ht="12.75" customHeight="1">
      <c r="D799" s="11"/>
    </row>
    <row r="800" spans="4:4" ht="12.75" customHeight="1">
      <c r="D800" s="11"/>
    </row>
    <row r="801" spans="4:4" ht="12.75" customHeight="1">
      <c r="D801" s="11"/>
    </row>
    <row r="802" spans="4:4" ht="12.75" customHeight="1">
      <c r="D802" s="11"/>
    </row>
    <row r="803" spans="4:4" ht="12.75" customHeight="1">
      <c r="D803" s="11"/>
    </row>
    <row r="804" spans="4:4" ht="12.75" customHeight="1">
      <c r="D804" s="11"/>
    </row>
    <row r="805" spans="4:4" ht="12.75" customHeight="1">
      <c r="D805" s="11"/>
    </row>
    <row r="806" spans="4:4" ht="12.75" customHeight="1">
      <c r="D806" s="11"/>
    </row>
    <row r="807" spans="4:4" ht="12.75" customHeight="1">
      <c r="D807" s="11"/>
    </row>
    <row r="808" spans="4:4" ht="12.75" customHeight="1">
      <c r="D808" s="11"/>
    </row>
    <row r="809" spans="4:4" ht="12.75" customHeight="1">
      <c r="D809" s="11"/>
    </row>
    <row r="810" spans="4:4" ht="12.75" customHeight="1">
      <c r="D810" s="11"/>
    </row>
    <row r="811" spans="4:4" ht="12.75" customHeight="1">
      <c r="D811" s="11"/>
    </row>
    <row r="812" spans="4:4" ht="12.75" customHeight="1">
      <c r="D812" s="11"/>
    </row>
    <row r="813" spans="4:4" ht="12.75" customHeight="1">
      <c r="D813" s="11"/>
    </row>
    <row r="814" spans="4:4" ht="12.75" customHeight="1">
      <c r="D814" s="11"/>
    </row>
    <row r="815" spans="4:4" ht="12.75" customHeight="1">
      <c r="D815" s="11"/>
    </row>
    <row r="816" spans="4:4" ht="12.75" customHeight="1">
      <c r="D816" s="11"/>
    </row>
    <row r="817" spans="4:4" ht="12.75" customHeight="1">
      <c r="D817" s="11"/>
    </row>
    <row r="818" spans="4:4" ht="12.75" customHeight="1">
      <c r="D818" s="11"/>
    </row>
    <row r="819" spans="4:4" ht="12.75" customHeight="1">
      <c r="D819" s="11"/>
    </row>
    <row r="820" spans="4:4" ht="12.75" customHeight="1">
      <c r="D820" s="11"/>
    </row>
    <row r="821" spans="4:4" ht="12.75" customHeight="1">
      <c r="D821" s="11"/>
    </row>
    <row r="822" spans="4:4" ht="12.75" customHeight="1">
      <c r="D822" s="11"/>
    </row>
    <row r="823" spans="4:4" ht="12.75" customHeight="1">
      <c r="D823" s="11"/>
    </row>
    <row r="824" spans="4:4" ht="12.75" customHeight="1">
      <c r="D824" s="11"/>
    </row>
    <row r="825" spans="4:4" ht="12.75" customHeight="1">
      <c r="D825" s="11"/>
    </row>
    <row r="826" spans="4:4" ht="12.75" customHeight="1">
      <c r="D826" s="11"/>
    </row>
    <row r="827" spans="4:4" ht="12.75" customHeight="1">
      <c r="D827" s="11"/>
    </row>
    <row r="828" spans="4:4" ht="12.75" customHeight="1">
      <c r="D828" s="11"/>
    </row>
    <row r="829" spans="4:4" ht="12.75" customHeight="1">
      <c r="D829" s="11"/>
    </row>
    <row r="830" spans="4:4" ht="12.75" customHeight="1">
      <c r="D830" s="11"/>
    </row>
    <row r="831" spans="4:4" ht="12.75" customHeight="1">
      <c r="D831" s="11"/>
    </row>
    <row r="832" spans="4:4" ht="12.75" customHeight="1">
      <c r="D832" s="11"/>
    </row>
    <row r="833" spans="4:4" ht="12.75" customHeight="1">
      <c r="D833" s="11"/>
    </row>
    <row r="834" spans="4:4" ht="12.75" customHeight="1">
      <c r="D834" s="11"/>
    </row>
    <row r="835" spans="4:4" ht="12.75" customHeight="1">
      <c r="D835" s="11"/>
    </row>
    <row r="836" spans="4:4" ht="12.75" customHeight="1">
      <c r="D836" s="11"/>
    </row>
    <row r="837" spans="4:4" ht="12.75" customHeight="1">
      <c r="D837" s="11"/>
    </row>
    <row r="838" spans="4:4" ht="12.75" customHeight="1">
      <c r="D838" s="11"/>
    </row>
    <row r="839" spans="4:4" ht="12.75" customHeight="1">
      <c r="D839" s="11"/>
    </row>
    <row r="840" spans="4:4" ht="12.75" customHeight="1">
      <c r="D840" s="11"/>
    </row>
    <row r="841" spans="4:4" ht="12.75" customHeight="1">
      <c r="D841" s="11"/>
    </row>
    <row r="842" spans="4:4" ht="12.75" customHeight="1">
      <c r="D842" s="11"/>
    </row>
    <row r="843" spans="4:4" ht="12.75" customHeight="1">
      <c r="D843" s="11"/>
    </row>
    <row r="844" spans="4:4" ht="12.75" customHeight="1">
      <c r="D844" s="11"/>
    </row>
    <row r="845" spans="4:4" ht="12.75" customHeight="1">
      <c r="D845" s="11"/>
    </row>
    <row r="846" spans="4:4" ht="12.75" customHeight="1">
      <c r="D846" s="11"/>
    </row>
    <row r="847" spans="4:4" ht="12.75" customHeight="1">
      <c r="D847" s="11"/>
    </row>
    <row r="848" spans="4:4" ht="12.75" customHeight="1">
      <c r="D848" s="11"/>
    </row>
    <row r="849" spans="4:4" ht="12.75" customHeight="1">
      <c r="D849" s="11"/>
    </row>
    <row r="850" spans="4:4" ht="12.75" customHeight="1">
      <c r="D850" s="11"/>
    </row>
    <row r="851" spans="4:4" ht="12.75" customHeight="1">
      <c r="D851" s="11"/>
    </row>
    <row r="852" spans="4:4" ht="12.75" customHeight="1">
      <c r="D852" s="11"/>
    </row>
    <row r="853" spans="4:4" ht="12.75" customHeight="1">
      <c r="D853" s="11"/>
    </row>
    <row r="854" spans="4:4" ht="12.75" customHeight="1">
      <c r="D854" s="11"/>
    </row>
    <row r="855" spans="4:4" ht="12.75" customHeight="1">
      <c r="D855" s="11"/>
    </row>
    <row r="856" spans="4:4" ht="12.75" customHeight="1">
      <c r="D856" s="11"/>
    </row>
    <row r="857" spans="4:4" ht="12.75" customHeight="1">
      <c r="D857" s="11"/>
    </row>
    <row r="858" spans="4:4" ht="12.75" customHeight="1">
      <c r="D858" s="11"/>
    </row>
    <row r="859" spans="4:4" ht="12.75" customHeight="1">
      <c r="D859" s="11"/>
    </row>
    <row r="860" spans="4:4" ht="12.75" customHeight="1">
      <c r="D860" s="11"/>
    </row>
    <row r="861" spans="4:4" ht="12.75" customHeight="1">
      <c r="D861" s="11"/>
    </row>
    <row r="862" spans="4:4" ht="12.75" customHeight="1">
      <c r="D862" s="11"/>
    </row>
    <row r="863" spans="4:4" ht="12.75" customHeight="1">
      <c r="D863" s="11"/>
    </row>
    <row r="864" spans="4:4" ht="12.75" customHeight="1">
      <c r="D864" s="11"/>
    </row>
    <row r="865" spans="4:4" ht="12.75" customHeight="1">
      <c r="D865" s="11"/>
    </row>
    <row r="866" spans="4:4" ht="12.75" customHeight="1">
      <c r="D866" s="11"/>
    </row>
    <row r="867" spans="4:4" ht="12.75" customHeight="1">
      <c r="D867" s="11"/>
    </row>
    <row r="868" spans="4:4" ht="12.75" customHeight="1">
      <c r="D868" s="11"/>
    </row>
    <row r="869" spans="4:4" ht="12.75" customHeight="1">
      <c r="D869" s="11"/>
    </row>
    <row r="870" spans="4:4" ht="12.75" customHeight="1">
      <c r="D870" s="11"/>
    </row>
    <row r="871" spans="4:4" ht="12.75" customHeight="1">
      <c r="D871" s="11"/>
    </row>
    <row r="872" spans="4:4" ht="12.75" customHeight="1">
      <c r="D872" s="11"/>
    </row>
    <row r="873" spans="4:4" ht="12.75" customHeight="1">
      <c r="D873" s="11"/>
    </row>
    <row r="874" spans="4:4" ht="12.75" customHeight="1">
      <c r="D874" s="11"/>
    </row>
    <row r="875" spans="4:4" ht="12.75" customHeight="1">
      <c r="D875" s="11"/>
    </row>
    <row r="876" spans="4:4" ht="12.75" customHeight="1">
      <c r="D876" s="11"/>
    </row>
    <row r="877" spans="4:4" ht="12.75" customHeight="1">
      <c r="D877" s="11"/>
    </row>
    <row r="878" spans="4:4" ht="12.75" customHeight="1">
      <c r="D878" s="11"/>
    </row>
    <row r="879" spans="4:4" ht="12.75" customHeight="1">
      <c r="D879" s="11"/>
    </row>
    <row r="880" spans="4:4" ht="12.75" customHeight="1">
      <c r="D880" s="11"/>
    </row>
    <row r="881" spans="4:4" ht="12.75" customHeight="1">
      <c r="D881" s="11"/>
    </row>
    <row r="882" spans="4:4" ht="12.75" customHeight="1">
      <c r="D882" s="11"/>
    </row>
    <row r="883" spans="4:4" ht="12.75" customHeight="1">
      <c r="D883" s="11"/>
    </row>
    <row r="884" spans="4:4" ht="12.75" customHeight="1">
      <c r="D884" s="11"/>
    </row>
    <row r="885" spans="4:4" ht="12.75" customHeight="1">
      <c r="D885" s="11"/>
    </row>
    <row r="886" spans="4:4" ht="12.75" customHeight="1">
      <c r="D886" s="11"/>
    </row>
    <row r="887" spans="4:4" ht="12.75" customHeight="1">
      <c r="D887" s="11"/>
    </row>
    <row r="888" spans="4:4" ht="12.75" customHeight="1">
      <c r="D888" s="11"/>
    </row>
    <row r="889" spans="4:4" ht="12.75" customHeight="1">
      <c r="D889" s="11"/>
    </row>
    <row r="890" spans="4:4" ht="12.75" customHeight="1">
      <c r="D890" s="11"/>
    </row>
    <row r="891" spans="4:4" ht="12.75" customHeight="1">
      <c r="D891" s="11"/>
    </row>
    <row r="892" spans="4:4" ht="12.75" customHeight="1">
      <c r="D892" s="11"/>
    </row>
    <row r="893" spans="4:4" ht="12.75" customHeight="1">
      <c r="D893" s="11"/>
    </row>
    <row r="894" spans="4:4" ht="12.75" customHeight="1">
      <c r="D894" s="11"/>
    </row>
    <row r="895" spans="4:4" ht="12.75" customHeight="1">
      <c r="D895" s="11"/>
    </row>
    <row r="896" spans="4:4" ht="12.75" customHeight="1">
      <c r="D896" s="11"/>
    </row>
    <row r="897" spans="4:4" ht="12.75" customHeight="1">
      <c r="D897" s="11"/>
    </row>
    <row r="898" spans="4:4" ht="12.75" customHeight="1">
      <c r="D898" s="11"/>
    </row>
    <row r="899" spans="4:4" ht="12.75" customHeight="1">
      <c r="D899" s="11"/>
    </row>
    <row r="900" spans="4:4" ht="12.75" customHeight="1">
      <c r="D900" s="11"/>
    </row>
    <row r="901" spans="4:4" ht="12.75" customHeight="1">
      <c r="D901" s="11"/>
    </row>
    <row r="902" spans="4:4" ht="12.75" customHeight="1">
      <c r="D902" s="11"/>
    </row>
    <row r="903" spans="4:4" ht="12.75" customHeight="1">
      <c r="D903" s="11"/>
    </row>
    <row r="904" spans="4:4" ht="12.75" customHeight="1">
      <c r="D904" s="11"/>
    </row>
    <row r="905" spans="4:4" ht="12.75" customHeight="1">
      <c r="D905" s="11"/>
    </row>
    <row r="906" spans="4:4" ht="12.75" customHeight="1">
      <c r="D906" s="11"/>
    </row>
    <row r="907" spans="4:4" ht="12.75" customHeight="1">
      <c r="D907" s="11"/>
    </row>
    <row r="908" spans="4:4" ht="12.75" customHeight="1">
      <c r="D908" s="11"/>
    </row>
    <row r="909" spans="4:4" ht="12.75" customHeight="1">
      <c r="D909" s="11"/>
    </row>
    <row r="910" spans="4:4" ht="12.75" customHeight="1">
      <c r="D910" s="11"/>
    </row>
    <row r="911" spans="4:4" ht="12.75" customHeight="1">
      <c r="D911" s="11"/>
    </row>
    <row r="912" spans="4:4" ht="12.75" customHeight="1">
      <c r="D912" s="11"/>
    </row>
    <row r="913" spans="4:4" ht="12.75" customHeight="1">
      <c r="D913" s="11"/>
    </row>
    <row r="914" spans="4:4" ht="12.75" customHeight="1">
      <c r="D914" s="11"/>
    </row>
    <row r="915" spans="4:4" ht="12.75" customHeight="1">
      <c r="D915" s="11"/>
    </row>
    <row r="916" spans="4:4" ht="12.75" customHeight="1">
      <c r="D916" s="11"/>
    </row>
    <row r="917" spans="4:4" ht="12.75" customHeight="1">
      <c r="D917" s="11"/>
    </row>
    <row r="918" spans="4:4" ht="12.75" customHeight="1">
      <c r="D918" s="11"/>
    </row>
    <row r="919" spans="4:4" ht="12.75" customHeight="1">
      <c r="D919" s="11"/>
    </row>
    <row r="920" spans="4:4" ht="12.75" customHeight="1">
      <c r="D920" s="11"/>
    </row>
    <row r="921" spans="4:4" ht="12.75" customHeight="1">
      <c r="D921" s="11"/>
    </row>
    <row r="922" spans="4:4" ht="12.75" customHeight="1">
      <c r="D922" s="11"/>
    </row>
    <row r="923" spans="4:4" ht="12.75" customHeight="1">
      <c r="D923" s="11"/>
    </row>
    <row r="924" spans="4:4" ht="12.75" customHeight="1">
      <c r="D924" s="11"/>
    </row>
    <row r="925" spans="4:4" ht="12.75" customHeight="1">
      <c r="D925" s="11"/>
    </row>
    <row r="926" spans="4:4" ht="12.75" customHeight="1">
      <c r="D926" s="11"/>
    </row>
    <row r="927" spans="4:4" ht="12.75" customHeight="1">
      <c r="D927" s="11"/>
    </row>
    <row r="928" spans="4:4" ht="12.75" customHeight="1">
      <c r="D928" s="11"/>
    </row>
    <row r="929" spans="4:4" ht="12.75" customHeight="1">
      <c r="D929" s="11"/>
    </row>
    <row r="930" spans="4:4" ht="12.75" customHeight="1">
      <c r="D930" s="11"/>
    </row>
    <row r="931" spans="4:4" ht="12.75" customHeight="1">
      <c r="D931" s="11"/>
    </row>
    <row r="932" spans="4:4" ht="12.75" customHeight="1">
      <c r="D932" s="11"/>
    </row>
    <row r="933" spans="4:4" ht="12.75" customHeight="1">
      <c r="D933" s="11"/>
    </row>
    <row r="934" spans="4:4" ht="12.75" customHeight="1">
      <c r="D934" s="11"/>
    </row>
    <row r="935" spans="4:4" ht="12.75" customHeight="1">
      <c r="D935" s="11"/>
    </row>
    <row r="936" spans="4:4" ht="12.75" customHeight="1">
      <c r="D936" s="11"/>
    </row>
    <row r="937" spans="4:4" ht="12.75" customHeight="1">
      <c r="D937" s="11"/>
    </row>
    <row r="938" spans="4:4" ht="12.75" customHeight="1">
      <c r="D938" s="11"/>
    </row>
    <row r="939" spans="4:4" ht="12.75" customHeight="1">
      <c r="D939" s="11"/>
    </row>
    <row r="940" spans="4:4" ht="12.75" customHeight="1">
      <c r="D940" s="11"/>
    </row>
    <row r="941" spans="4:4" ht="12.75" customHeight="1">
      <c r="D941" s="11"/>
    </row>
    <row r="942" spans="4:4" ht="12.75" customHeight="1">
      <c r="D942" s="11"/>
    </row>
    <row r="943" spans="4:4" ht="12.75" customHeight="1">
      <c r="D943" s="11"/>
    </row>
    <row r="944" spans="4:4" ht="12.75" customHeight="1">
      <c r="D944" s="11"/>
    </row>
    <row r="945" spans="4:4" ht="12.75" customHeight="1">
      <c r="D945" s="11"/>
    </row>
    <row r="946" spans="4:4" ht="12.75" customHeight="1">
      <c r="D946" s="11"/>
    </row>
    <row r="947" spans="4:4" ht="12.75" customHeight="1">
      <c r="D947" s="11"/>
    </row>
    <row r="948" spans="4:4" ht="12.75" customHeight="1">
      <c r="D948" s="11"/>
    </row>
    <row r="949" spans="4:4" ht="12.75" customHeight="1">
      <c r="D949" s="11"/>
    </row>
    <row r="950" spans="4:4" ht="12.75" customHeight="1">
      <c r="D950" s="11"/>
    </row>
    <row r="951" spans="4:4" ht="12.75" customHeight="1">
      <c r="D951" s="11"/>
    </row>
    <row r="952" spans="4:4" ht="12.75" customHeight="1">
      <c r="D952" s="11"/>
    </row>
    <row r="953" spans="4:4" ht="12.75" customHeight="1">
      <c r="D953" s="11"/>
    </row>
    <row r="954" spans="4:4" ht="12.75" customHeight="1">
      <c r="D954" s="11"/>
    </row>
    <row r="955" spans="4:4" ht="12.75" customHeight="1">
      <c r="D955" s="11"/>
    </row>
    <row r="956" spans="4:4" ht="12.75" customHeight="1">
      <c r="D956" s="11"/>
    </row>
    <row r="957" spans="4:4" ht="12.75" customHeight="1">
      <c r="D957" s="11"/>
    </row>
    <row r="958" spans="4:4" ht="12.75" customHeight="1">
      <c r="D958" s="11"/>
    </row>
    <row r="959" spans="4:4" ht="12.75" customHeight="1">
      <c r="D959" s="11"/>
    </row>
    <row r="960" spans="4:4" ht="12.75" customHeight="1">
      <c r="D960" s="11"/>
    </row>
    <row r="961" spans="4:4" ht="12.75" customHeight="1">
      <c r="D961" s="11"/>
    </row>
    <row r="962" spans="4:4" ht="12.75" customHeight="1">
      <c r="D962" s="11"/>
    </row>
    <row r="963" spans="4:4" ht="12.75" customHeight="1">
      <c r="D963" s="11"/>
    </row>
    <row r="964" spans="4:4" ht="12.75" customHeight="1">
      <c r="D964" s="11"/>
    </row>
    <row r="965" spans="4:4" ht="12.75" customHeight="1">
      <c r="D965" s="11"/>
    </row>
    <row r="966" spans="4:4" ht="12.75" customHeight="1">
      <c r="D966" s="11"/>
    </row>
    <row r="967" spans="4:4" ht="12.75" customHeight="1">
      <c r="D967" s="11"/>
    </row>
    <row r="968" spans="4:4" ht="12.75" customHeight="1">
      <c r="D968" s="11"/>
    </row>
    <row r="969" spans="4:4" ht="12.75" customHeight="1">
      <c r="D969" s="11"/>
    </row>
    <row r="970" spans="4:4" ht="12.75" customHeight="1">
      <c r="D970" s="11"/>
    </row>
    <row r="971" spans="4:4" ht="12.75" customHeight="1">
      <c r="D971" s="11"/>
    </row>
    <row r="972" spans="4:4" ht="12.75" customHeight="1">
      <c r="D972" s="11"/>
    </row>
    <row r="973" spans="4:4" ht="12.75" customHeight="1">
      <c r="D973" s="11"/>
    </row>
    <row r="974" spans="4:4" ht="12.75" customHeight="1">
      <c r="D974" s="11"/>
    </row>
    <row r="975" spans="4:4" ht="12.75" customHeight="1">
      <c r="D975" s="11"/>
    </row>
    <row r="976" spans="4:4" ht="12.75" customHeight="1">
      <c r="D976" s="11"/>
    </row>
    <row r="977" spans="4:4" ht="12.75" customHeight="1">
      <c r="D977" s="11"/>
    </row>
    <row r="978" spans="4:4" ht="12.75" customHeight="1">
      <c r="D978" s="11"/>
    </row>
    <row r="979" spans="4:4" ht="12.75" customHeight="1">
      <c r="D979" s="11"/>
    </row>
    <row r="980" spans="4:4" ht="12.75" customHeight="1">
      <c r="D980" s="11"/>
    </row>
    <row r="981" spans="4:4" ht="12.75" customHeight="1">
      <c r="D981" s="11"/>
    </row>
    <row r="982" spans="4:4" ht="12.75" customHeight="1">
      <c r="D982" s="11"/>
    </row>
    <row r="983" spans="4:4" ht="12.75" customHeight="1">
      <c r="D983" s="11"/>
    </row>
    <row r="984" spans="4:4" ht="12.75" customHeight="1">
      <c r="D984" s="11"/>
    </row>
    <row r="985" spans="4:4" ht="12.75" customHeight="1">
      <c r="D985" s="11"/>
    </row>
    <row r="986" spans="4:4" ht="12.75" customHeight="1">
      <c r="D986" s="11"/>
    </row>
    <row r="987" spans="4:4" ht="12.75" customHeight="1">
      <c r="D987" s="11"/>
    </row>
    <row r="988" spans="4:4" ht="12.75" customHeight="1">
      <c r="D988" s="11"/>
    </row>
    <row r="989" spans="4:4" ht="12.75" customHeight="1">
      <c r="D989" s="11"/>
    </row>
    <row r="990" spans="4:4" ht="12.75" customHeight="1">
      <c r="D990" s="11"/>
    </row>
    <row r="991" spans="4:4" ht="12.75" customHeight="1">
      <c r="D991" s="11"/>
    </row>
    <row r="992" spans="4:4" ht="12.75" customHeight="1">
      <c r="D992" s="11"/>
    </row>
    <row r="993" spans="4:4" ht="12.75" customHeight="1">
      <c r="D993" s="11"/>
    </row>
    <row r="994" spans="4:4" ht="12.75" customHeight="1">
      <c r="D994" s="11"/>
    </row>
    <row r="995" spans="4:4" ht="12.75" customHeight="1">
      <c r="D995" s="11"/>
    </row>
    <row r="996" spans="4:4" ht="12.75" customHeight="1">
      <c r="D996" s="11"/>
    </row>
    <row r="997" spans="4:4" ht="12.75" customHeight="1">
      <c r="D997" s="11"/>
    </row>
    <row r="998" spans="4:4" ht="12.75" customHeight="1">
      <c r="D998" s="11"/>
    </row>
    <row r="999" spans="4:4" ht="12.75" customHeight="1">
      <c r="D999" s="11"/>
    </row>
    <row r="1000" spans="4:4" ht="12.75" customHeight="1">
      <c r="D1000" s="11"/>
    </row>
    <row r="1001" spans="4:4" ht="12.75" customHeight="1">
      <c r="D1001" s="11"/>
    </row>
  </sheetData>
  <mergeCells count="23">
    <mergeCell ref="A23:B23"/>
    <mergeCell ref="A15:B15"/>
    <mergeCell ref="A16:B16"/>
    <mergeCell ref="A17:B17"/>
    <mergeCell ref="A18:B18"/>
    <mergeCell ref="A19:B19"/>
    <mergeCell ref="A20:B20"/>
    <mergeCell ref="A21:B21"/>
    <mergeCell ref="A11:B11"/>
    <mergeCell ref="A12:B12"/>
    <mergeCell ref="A13:B13"/>
    <mergeCell ref="A14:B14"/>
    <mergeCell ref="A22:B22"/>
    <mergeCell ref="A6:B6"/>
    <mergeCell ref="A7:B7"/>
    <mergeCell ref="A8:B8"/>
    <mergeCell ref="A9:B9"/>
    <mergeCell ref="A10:B10"/>
    <mergeCell ref="D1:E1"/>
    <mergeCell ref="D2:E2"/>
    <mergeCell ref="A3:B3"/>
    <mergeCell ref="A4:B4"/>
    <mergeCell ref="A5:B5"/>
  </mergeCells>
  <phoneticPr fontId="19"/>
  <conditionalFormatting sqref="G5">
    <cfRule type="notContainsBlanks" dxfId="2" priority="1">
      <formula>LEN(TRIM(G5))&gt;0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topLeftCell="A2" workbookViewId="0">
      <selection activeCell="D23" sqref="D23"/>
    </sheetView>
  </sheetViews>
  <sheetFormatPr defaultColWidth="12.6640625" defaultRowHeight="15" customHeight="1"/>
  <cols>
    <col min="1" max="1" width="12.109375" customWidth="1"/>
    <col min="2" max="2" width="42.77734375" customWidth="1"/>
    <col min="3" max="3" width="11.88671875" customWidth="1"/>
    <col min="4" max="4" width="9.33203125" customWidth="1"/>
    <col min="5" max="5" width="48" customWidth="1"/>
    <col min="6" max="25" width="7.6640625" customWidth="1"/>
  </cols>
  <sheetData>
    <row r="1" spans="1:5" ht="39" customHeight="1">
      <c r="A1" s="1"/>
      <c r="B1" s="1" t="s">
        <v>8</v>
      </c>
      <c r="C1" s="122" t="s">
        <v>9</v>
      </c>
      <c r="D1" s="116"/>
      <c r="E1" s="116"/>
    </row>
    <row r="2" spans="1:5" ht="37.5" customHeight="1">
      <c r="A2" s="12" t="s">
        <v>2</v>
      </c>
      <c r="B2" s="129"/>
      <c r="C2" s="13"/>
      <c r="D2" s="11"/>
      <c r="E2" s="14"/>
    </row>
    <row r="3" spans="1:5" ht="12.75" customHeight="1">
      <c r="A3" s="119" t="s">
        <v>4</v>
      </c>
      <c r="B3" s="120"/>
      <c r="C3" s="15" t="s">
        <v>5</v>
      </c>
      <c r="D3" s="16" t="s">
        <v>6</v>
      </c>
      <c r="E3" s="16" t="s">
        <v>7</v>
      </c>
    </row>
    <row r="4" spans="1:5" ht="14.4">
      <c r="A4" s="123" t="str">
        <f>IFERROR(VLOOKUP(SMALL(データ!$B:$B,1),データ!$B:$H,7,TRUE),"見つかりませんでした")</f>
        <v>見つかりませんでした</v>
      </c>
      <c r="B4" s="124"/>
      <c r="C4" s="18" t="str">
        <f>IFERROR(VLOOKUP(SMALL(データ!$B:$B,1),データ!$B:$H,5,TRUE),"")</f>
        <v/>
      </c>
      <c r="D4" s="18" t="str">
        <f>IFERROR(VLOOKUP(SMALL(データ!$B:$B,1),データ!$B:$H,6,TRUE),"")</f>
        <v/>
      </c>
      <c r="E4" s="19" t="str">
        <f>IFERROR(VLOOKUP(SMALL(データ!$B:$B,1),データ!$B:$I,8,TRUE),"")</f>
        <v/>
      </c>
    </row>
    <row r="5" spans="1:5" ht="14.4">
      <c r="A5" s="123" t="str">
        <f>IFERROR(VLOOKUP(SMALL(データ!$B:$B,2),データ!$B:$H,7,TRUE),"")</f>
        <v/>
      </c>
      <c r="B5" s="124"/>
      <c r="C5" s="18" t="str">
        <f>IFERROR(VLOOKUP(SMALL(データ!$B:$B,2),データ!$B:$H,5,TRUE),"")</f>
        <v/>
      </c>
      <c r="D5" s="18" t="str">
        <f>IFERROR(VLOOKUP(SMALL(データ!$B:$B,2),データ!$B:$H,6,TRUE),"")</f>
        <v/>
      </c>
      <c r="E5" s="10" t="str">
        <f>IFERROR(VLOOKUP(SMALL(データ!$B:$B,2),データ!$B:$I,8,TRUE),"")</f>
        <v/>
      </c>
    </row>
    <row r="6" spans="1:5" ht="14.4">
      <c r="A6" s="123" t="str">
        <f>IFERROR(VLOOKUP(SMALL(データ!$B:$B,3),データ!$B:$H,7,TRUE),"")</f>
        <v/>
      </c>
      <c r="B6" s="124"/>
      <c r="C6" s="18" t="str">
        <f>IFERROR(VLOOKUP(SMALL(データ!$B:$B,3),データ!$B:$H,5,TRUE),"")</f>
        <v/>
      </c>
      <c r="D6" s="18" t="str">
        <f>IFERROR(VLOOKUP(SMALL(データ!$B:$B,3),データ!$B:$H,6,TRUE),"")</f>
        <v/>
      </c>
      <c r="E6" s="10" t="str">
        <f>IFERROR(VLOOKUP(SMALL(データ!$B:$B,3),データ!$B:$I,8,TRUE),"")</f>
        <v/>
      </c>
    </row>
    <row r="7" spans="1:5" ht="14.4">
      <c r="A7" s="123" t="str">
        <f>IFERROR(VLOOKUP(SMALL(データ!$B:$B,4),データ!$B:$H,7,TRUE),"")</f>
        <v/>
      </c>
      <c r="B7" s="124"/>
      <c r="C7" s="18" t="str">
        <f>IFERROR(VLOOKUP(SMALL(データ!$B:$B,4),データ!$B:$H,5,TRUE),"")</f>
        <v/>
      </c>
      <c r="D7" s="18" t="str">
        <f>IFERROR(VLOOKUP(SMALL(データ!$B:$B,4),データ!$B:$H,6,TRUE),"")</f>
        <v/>
      </c>
      <c r="E7" s="10" t="str">
        <f>IFERROR(VLOOKUP(SMALL(データ!$B:$B,4),データ!$B:$I,8,TRUE),"")</f>
        <v/>
      </c>
    </row>
    <row r="8" spans="1:5" ht="14.4">
      <c r="A8" s="123" t="str">
        <f>IFERROR(VLOOKUP(SMALL(データ!$B:$B,5),データ!$B:$H,7,TRUE),"")</f>
        <v/>
      </c>
      <c r="B8" s="124"/>
      <c r="C8" s="18" t="str">
        <f>IFERROR(VLOOKUP(SMALL(データ!$B:$B,5),データ!$B:$H,5,TRUE),"")</f>
        <v/>
      </c>
      <c r="D8" s="18" t="str">
        <f>IFERROR(VLOOKUP(SMALL(データ!$B:$B,5),データ!$B:$H,6,TRUE),"")</f>
        <v/>
      </c>
      <c r="E8" s="10" t="str">
        <f>IFERROR(VLOOKUP(SMALL(データ!$B:$B,5),データ!$B:$I,8,TRUE),"")</f>
        <v/>
      </c>
    </row>
    <row r="9" spans="1:5" ht="14.4">
      <c r="A9" s="123" t="str">
        <f>IFERROR(VLOOKUP(SMALL(データ!$B:$B,6),データ!$B:$H,7,TRUE),"")</f>
        <v/>
      </c>
      <c r="B9" s="124"/>
      <c r="C9" s="18" t="str">
        <f>IFERROR(VLOOKUP(SMALL(データ!$B:$B,6),データ!$B:$H,5,TRUE),"")</f>
        <v/>
      </c>
      <c r="D9" s="18" t="str">
        <f>IFERROR(VLOOKUP(SMALL(データ!$B:$B,6),データ!$B:$H,6,TRUE),"")</f>
        <v/>
      </c>
      <c r="E9" s="10" t="str">
        <f>IFERROR(VLOOKUP(SMALL(データ!$B:$B,6),データ!$B:$I,8,TRUE),"")</f>
        <v/>
      </c>
    </row>
    <row r="10" spans="1:5" ht="12.75" customHeight="1">
      <c r="A10" s="123" t="str">
        <f>IFERROR(VLOOKUP(SMALL(データ!$B:$B,7),データ!$B:$H,7,TRUE),"")</f>
        <v/>
      </c>
      <c r="B10" s="124"/>
      <c r="C10" s="18" t="str">
        <f>IFERROR(VLOOKUP(SMALL(データ!$B:$B,7),データ!$B:$H,5,TRUE),"")</f>
        <v/>
      </c>
      <c r="D10" s="18" t="str">
        <f>IFERROR(VLOOKUP(SMALL(データ!$B:$B,7),データ!$B:$H,6,TRUE),"")</f>
        <v/>
      </c>
      <c r="E10" s="10" t="str">
        <f>IFERROR(VLOOKUP(SMALL(データ!$B:$B,7),データ!$B:$I,8,TRUE),"")</f>
        <v/>
      </c>
    </row>
    <row r="11" spans="1:5" ht="12.75" customHeight="1">
      <c r="A11" s="123" t="str">
        <f>IFERROR(VLOOKUP(SMALL(データ!$B:$B,8),データ!$B:$H,7,TRUE),"")</f>
        <v/>
      </c>
      <c r="B11" s="124"/>
      <c r="C11" s="18" t="str">
        <f>IFERROR(VLOOKUP(SMALL(データ!$B:$B,8),データ!$B:$H,5,TRUE),"")</f>
        <v/>
      </c>
      <c r="D11" s="18" t="str">
        <f>IFERROR(VLOOKUP(SMALL(データ!$B:$B,8),データ!$B:$H,6,TRUE),"")</f>
        <v/>
      </c>
      <c r="E11" s="10" t="str">
        <f>IFERROR(VLOOKUP(SMALL(データ!$B:$B,8),データ!$B:$I,8,TRUE),"")</f>
        <v/>
      </c>
    </row>
    <row r="12" spans="1:5" ht="12.75" customHeight="1">
      <c r="A12" s="123" t="str">
        <f>IFERROR(VLOOKUP(SMALL(データ!$B:$B,9),データ!$B:$H,7,TRUE),"")</f>
        <v/>
      </c>
      <c r="B12" s="124"/>
      <c r="C12" s="18" t="str">
        <f>IFERROR(VLOOKUP(SMALL(データ!$B:$B,9),データ!$B:$H,5,TRUE),"")</f>
        <v/>
      </c>
      <c r="D12" s="18" t="str">
        <f>IFERROR(VLOOKUP(SMALL(データ!$B:$B,9),データ!$B:$H,6,TRUE),"")</f>
        <v/>
      </c>
      <c r="E12" s="10" t="str">
        <f>IFERROR(VLOOKUP(SMALL(データ!$B:$B,9),データ!$B:$I,8,TRUE),"")</f>
        <v/>
      </c>
    </row>
    <row r="13" spans="1:5" ht="12.75" customHeight="1">
      <c r="A13" s="123" t="str">
        <f>IFERROR(VLOOKUP(SMALL(データ!$B:$B,10),データ!$B:$H,7,TRUE),"")</f>
        <v/>
      </c>
      <c r="B13" s="124"/>
      <c r="C13" s="18" t="str">
        <f>IFERROR(VLOOKUP(SMALL(データ!$B:$B,10),データ!$B:$H,5,TRUE),"")</f>
        <v/>
      </c>
      <c r="D13" s="18" t="str">
        <f>IFERROR(VLOOKUP(SMALL(データ!$B:$B,10),データ!$B:$H,6,TRUE),"")</f>
        <v/>
      </c>
      <c r="E13" s="10" t="str">
        <f>IFERROR(VLOOKUP(SMALL(データ!$B:$B,10),データ!$B:$I,8,TRUE),"")</f>
        <v/>
      </c>
    </row>
    <row r="14" spans="1:5" ht="12.75" customHeight="1">
      <c r="A14" s="123" t="str">
        <f>IFERROR(VLOOKUP(SMALL(データ!$B:$B,11),データ!$B:$H,7,TRUE),"")</f>
        <v/>
      </c>
      <c r="B14" s="124"/>
      <c r="C14" s="18" t="str">
        <f>IFERROR(VLOOKUP(SMALL(データ!$B:$B,11),データ!$B:$H,5,TRUE),"")</f>
        <v/>
      </c>
      <c r="D14" s="18" t="str">
        <f>IFERROR(VLOOKUP(SMALL(データ!$B:$B,11),データ!$B:$H,6,TRUE),"")</f>
        <v/>
      </c>
      <c r="E14" s="10" t="str">
        <f>IFERROR(VLOOKUP(SMALL(データ!$B:$B,11),データ!$B:$I,8,TRUE),"")</f>
        <v/>
      </c>
    </row>
    <row r="15" spans="1:5" ht="12.75" customHeight="1">
      <c r="A15" s="123" t="str">
        <f>IFERROR(VLOOKUP(SMALL(データ!$B:$B,12),データ!$B:$H,7,TRUE),"")</f>
        <v/>
      </c>
      <c r="B15" s="124"/>
      <c r="C15" s="18" t="str">
        <f>IFERROR(VLOOKUP(SMALL(データ!$B:$B,12),データ!$B:$H,5,TRUE),"")</f>
        <v/>
      </c>
      <c r="D15" s="18" t="str">
        <f>IFERROR(VLOOKUP(SMALL(データ!$B:$B,12),データ!$B:$H,6,TRUE),"")</f>
        <v/>
      </c>
      <c r="E15" s="10" t="str">
        <f>IFERROR(VLOOKUP(SMALL(データ!$B:$B,12),データ!$B:$I,8,TRUE),"")</f>
        <v/>
      </c>
    </row>
    <row r="16" spans="1:5" ht="12.75" customHeight="1">
      <c r="A16" s="123" t="str">
        <f>IFERROR(VLOOKUP(SMALL(データ!$B:$B,13),データ!$B:$H,7,TRUE),"")</f>
        <v/>
      </c>
      <c r="B16" s="124"/>
      <c r="C16" s="18" t="str">
        <f>IFERROR(VLOOKUP(SMALL(データ!$B:$B,13),データ!$B:$H,5,TRUE),"")</f>
        <v/>
      </c>
      <c r="D16" s="18" t="str">
        <f>IFERROR(VLOOKUP(SMALL(データ!$B:$B,13),データ!$B:$H,6,TRUE),"")</f>
        <v/>
      </c>
      <c r="E16" s="19" t="str">
        <f>IFERROR(VLOOKUP(SMALL(データ!$B:$B,13),データ!$B:$I,8,TRUE),"")</f>
        <v/>
      </c>
    </row>
    <row r="17" spans="1:5" ht="12.75" customHeight="1">
      <c r="A17" s="123" t="str">
        <f>IFERROR(VLOOKUP(SMALL(データ!$B:$B,14),データ!$B:$H,7,TRUE),"")</f>
        <v/>
      </c>
      <c r="B17" s="124"/>
      <c r="C17" s="18" t="str">
        <f>IFERROR(VLOOKUP(SMALL(データ!$B:$B,14),データ!$B:$H,5,TRUE),"")</f>
        <v/>
      </c>
      <c r="D17" s="18" t="str">
        <f>IFERROR(VLOOKUP(SMALL(データ!$B:$B,14),データ!$B:$H,6,TRUE),"")</f>
        <v/>
      </c>
      <c r="E17" s="19" t="str">
        <f>IFERROR(VLOOKUP(SMALL(データ!$B:$B,14),データ!$B:$I,8,TRUE),"")</f>
        <v/>
      </c>
    </row>
    <row r="18" spans="1:5" ht="12.75" customHeight="1">
      <c r="A18" s="123" t="str">
        <f>IFERROR(VLOOKUP(SMALL(データ!$B:$B,15),データ!$B:$H,7,TRUE),"")</f>
        <v/>
      </c>
      <c r="B18" s="124"/>
      <c r="C18" s="18" t="str">
        <f>IFERROR(VLOOKUP(SMALL(データ!$B:$B,15),データ!$B:$H,5,TRUE),"")</f>
        <v/>
      </c>
      <c r="D18" s="18" t="str">
        <f>IFERROR(VLOOKUP(SMALL(データ!$B:$B,15),データ!$B:$H,6,TRUE),"")</f>
        <v/>
      </c>
      <c r="E18" s="19" t="str">
        <f>IFERROR(VLOOKUP(SMALL(データ!$B:$B,15),データ!$B:$I,8,TRUE),"")</f>
        <v/>
      </c>
    </row>
    <row r="19" spans="1:5" ht="12.75" customHeight="1">
      <c r="A19" s="123" t="str">
        <f>IFERROR(VLOOKUP(SMALL(データ!$B:$B,16),データ!$B:$H,7,TRUE),"")</f>
        <v/>
      </c>
      <c r="B19" s="124"/>
      <c r="C19" s="18" t="str">
        <f>IFERROR(VLOOKUP(SMALL(データ!$B:$B,16),データ!$B:$H,5,TRUE),"")</f>
        <v/>
      </c>
      <c r="D19" s="18" t="str">
        <f>IFERROR(VLOOKUP(SMALL(データ!$B:$B,16),データ!$B:$H,6,TRUE),"")</f>
        <v/>
      </c>
      <c r="E19" s="19" t="str">
        <f>IFERROR(VLOOKUP(SMALL(データ!$B:$B,16),データ!$B:$I,8,TRUE),"")</f>
        <v/>
      </c>
    </row>
    <row r="20" spans="1:5" ht="12.75" customHeight="1">
      <c r="A20" s="123" t="str">
        <f>IFERROR(VLOOKUP(SMALL(データ!$B:$B,17),データ!$B:$H,7,TRUE),"")</f>
        <v/>
      </c>
      <c r="B20" s="124"/>
      <c r="C20" s="18" t="str">
        <f>IFERROR(VLOOKUP(SMALL(データ!$B:$B,17),データ!$B:$H,5,TRUE),"")</f>
        <v/>
      </c>
      <c r="D20" s="18" t="str">
        <f>IFERROR(VLOOKUP(SMALL(データ!$B:$B,17),データ!$B:$H,6,TRUE),"")</f>
        <v/>
      </c>
      <c r="E20" s="19" t="str">
        <f>IFERROR(VLOOKUP(SMALL(データ!$B:$B,17),データ!$B:$I,8,TRUE),"")</f>
        <v/>
      </c>
    </row>
    <row r="21" spans="1:5" ht="12.75" customHeight="1">
      <c r="A21" s="123" t="str">
        <f>IFERROR(VLOOKUP(SMALL(データ!$B:$B,18),データ!$B:$H,7,TRUE),"")</f>
        <v/>
      </c>
      <c r="B21" s="124"/>
      <c r="C21" s="18" t="str">
        <f>IFERROR(VLOOKUP(SMALL(データ!$B:$B,18),データ!$B:$H,5,TRUE),"")</f>
        <v/>
      </c>
      <c r="D21" s="18" t="str">
        <f>IFERROR(VLOOKUP(SMALL(データ!$B:$B,18),データ!$B:$H,6,TRUE),"")</f>
        <v/>
      </c>
      <c r="E21" s="19" t="str">
        <f>IFERROR(VLOOKUP(SMALL(データ!$B:$B,18),データ!$B:$I,8,TRUE),"")</f>
        <v/>
      </c>
    </row>
    <row r="22" spans="1:5" ht="12.75" customHeight="1">
      <c r="A22" s="123" t="str">
        <f>IFERROR(VLOOKUP(SMALL(データ!$B:$B,19),データ!$B:$H,7,TRUE),"")</f>
        <v/>
      </c>
      <c r="B22" s="124"/>
      <c r="C22" s="18" t="str">
        <f>IFERROR(VLOOKUP(SMALL(データ!$B:$B,19),データ!$B:$H,5,TRUE),"")</f>
        <v/>
      </c>
      <c r="D22" s="18" t="str">
        <f>IFERROR(VLOOKUP(SMALL(データ!$B:$B,19),データ!$B:$H,6,TRUE),"")</f>
        <v/>
      </c>
      <c r="E22" s="19" t="str">
        <f>IFERROR(VLOOKUP(SMALL(データ!$B:$B,19),データ!$B:$I,8,TRUE),"")</f>
        <v/>
      </c>
    </row>
    <row r="23" spans="1:5" ht="12.75" customHeight="1">
      <c r="A23" s="123" t="str">
        <f>IFERROR(VLOOKUP(SMALL(データ!$B:$B,20),データ!$B:$H,7,TRUE),"")</f>
        <v/>
      </c>
      <c r="B23" s="124"/>
      <c r="C23" s="18" t="str">
        <f>IFERROR(VLOOKUP(SMALL(データ!$B:$B,20),データ!$B:$H,5,TRUE),"")</f>
        <v/>
      </c>
      <c r="D23" s="18" t="str">
        <f>IFERROR(VLOOKUP(SMALL(データ!$B:$B,20),データ!$B:$H,6,TRUE),"")</f>
        <v/>
      </c>
      <c r="E23" s="19" t="str">
        <f>IFERROR(VLOOKUP(SMALL(データ!$B:$B,20),データ!$B:$I,8,TRUE),"")</f>
        <v/>
      </c>
    </row>
    <row r="24" spans="1:5" ht="12.75" customHeight="1">
      <c r="A24" s="116"/>
      <c r="B24" s="116"/>
      <c r="D24" s="11"/>
    </row>
    <row r="25" spans="1:5" ht="12.75" customHeight="1">
      <c r="A25" s="116"/>
      <c r="B25" s="116"/>
      <c r="D25" s="11"/>
    </row>
    <row r="26" spans="1:5" ht="12.75" customHeight="1">
      <c r="A26" s="116"/>
      <c r="B26" s="116"/>
      <c r="D26" s="11"/>
    </row>
    <row r="27" spans="1:5" ht="12.75" customHeight="1">
      <c r="A27" s="116"/>
      <c r="B27" s="116"/>
      <c r="D27" s="11"/>
    </row>
    <row r="28" spans="1:5" ht="12.75" customHeight="1">
      <c r="A28" s="116"/>
      <c r="B28" s="116"/>
      <c r="D28" s="11"/>
    </row>
    <row r="29" spans="1:5" ht="12.75" customHeight="1">
      <c r="A29" s="116"/>
      <c r="B29" s="116"/>
      <c r="D29" s="11"/>
    </row>
    <row r="30" spans="1:5" ht="12.75" customHeight="1">
      <c r="D30" s="11"/>
    </row>
    <row r="31" spans="1:5" ht="12.75" customHeight="1">
      <c r="D31" s="11"/>
    </row>
    <row r="32" spans="1:5" ht="12.75" customHeight="1">
      <c r="D32" s="11"/>
    </row>
    <row r="33" spans="4:4" ht="12.75" customHeight="1">
      <c r="D33" s="11"/>
    </row>
    <row r="34" spans="4:4" ht="12.75" customHeight="1">
      <c r="D34" s="11"/>
    </row>
    <row r="35" spans="4:4" ht="12.75" customHeight="1">
      <c r="D35" s="11"/>
    </row>
    <row r="36" spans="4:4" ht="12.75" customHeight="1">
      <c r="D36" s="11"/>
    </row>
    <row r="37" spans="4:4" ht="12.75" customHeight="1">
      <c r="D37" s="11"/>
    </row>
    <row r="38" spans="4:4" ht="12.75" customHeight="1">
      <c r="D38" s="11"/>
    </row>
    <row r="39" spans="4:4" ht="12.75" customHeight="1">
      <c r="D39" s="11"/>
    </row>
    <row r="40" spans="4:4" ht="12.75" customHeight="1">
      <c r="D40" s="11"/>
    </row>
    <row r="41" spans="4:4" ht="12.75" customHeight="1">
      <c r="D41" s="11"/>
    </row>
    <row r="42" spans="4:4" ht="12.75" customHeight="1">
      <c r="D42" s="11"/>
    </row>
    <row r="43" spans="4:4" ht="12.75" customHeight="1">
      <c r="D43" s="11"/>
    </row>
    <row r="44" spans="4:4" ht="12.75" customHeight="1">
      <c r="D44" s="11"/>
    </row>
    <row r="45" spans="4:4" ht="12.75" customHeight="1">
      <c r="D45" s="11"/>
    </row>
    <row r="46" spans="4:4" ht="12.75" customHeight="1">
      <c r="D46" s="11"/>
    </row>
    <row r="47" spans="4:4" ht="12.75" customHeight="1">
      <c r="D47" s="11"/>
    </row>
    <row r="48" spans="4:4" ht="12.75" customHeight="1">
      <c r="D48" s="11"/>
    </row>
    <row r="49" spans="4:4" ht="12.75" customHeight="1">
      <c r="D49" s="11"/>
    </row>
    <row r="50" spans="4:4" ht="12.75" customHeight="1">
      <c r="D50" s="11"/>
    </row>
    <row r="51" spans="4:4" ht="12.75" customHeight="1">
      <c r="D51" s="11"/>
    </row>
    <row r="52" spans="4:4" ht="12.75" customHeight="1">
      <c r="D52" s="11"/>
    </row>
    <row r="53" spans="4:4" ht="12.75" customHeight="1">
      <c r="D53" s="11"/>
    </row>
    <row r="54" spans="4:4" ht="12.75" customHeight="1">
      <c r="D54" s="11"/>
    </row>
    <row r="55" spans="4:4" ht="12.75" customHeight="1">
      <c r="D55" s="11"/>
    </row>
    <row r="56" spans="4:4" ht="12.75" customHeight="1">
      <c r="D56" s="11"/>
    </row>
    <row r="57" spans="4:4" ht="12.75" customHeight="1">
      <c r="D57" s="11"/>
    </row>
    <row r="58" spans="4:4" ht="12.75" customHeight="1">
      <c r="D58" s="11"/>
    </row>
    <row r="59" spans="4:4" ht="12.75" customHeight="1">
      <c r="D59" s="11"/>
    </row>
    <row r="60" spans="4:4" ht="12.75" customHeight="1">
      <c r="D60" s="11"/>
    </row>
    <row r="61" spans="4:4" ht="12.75" customHeight="1">
      <c r="D61" s="11"/>
    </row>
    <row r="62" spans="4:4" ht="12.75" customHeight="1">
      <c r="D62" s="11"/>
    </row>
    <row r="63" spans="4:4" ht="12.75" customHeight="1">
      <c r="D63" s="11"/>
    </row>
    <row r="64" spans="4:4" ht="12.75" customHeight="1">
      <c r="D64" s="11"/>
    </row>
    <row r="65" spans="4:4" ht="12.75" customHeight="1">
      <c r="D65" s="11"/>
    </row>
    <row r="66" spans="4:4" ht="12.75" customHeight="1">
      <c r="D66" s="11"/>
    </row>
    <row r="67" spans="4:4" ht="12.75" customHeight="1">
      <c r="D67" s="11"/>
    </row>
    <row r="68" spans="4:4" ht="12.75" customHeight="1">
      <c r="D68" s="11"/>
    </row>
    <row r="69" spans="4:4" ht="12.75" customHeight="1">
      <c r="D69" s="11"/>
    </row>
    <row r="70" spans="4:4" ht="12.75" customHeight="1">
      <c r="D70" s="11"/>
    </row>
    <row r="71" spans="4:4" ht="12.75" customHeight="1">
      <c r="D71" s="11"/>
    </row>
    <row r="72" spans="4:4" ht="12.75" customHeight="1">
      <c r="D72" s="11"/>
    </row>
    <row r="73" spans="4:4" ht="12.75" customHeight="1">
      <c r="D73" s="11"/>
    </row>
    <row r="74" spans="4:4" ht="12.75" customHeight="1">
      <c r="D74" s="11"/>
    </row>
    <row r="75" spans="4:4" ht="12.75" customHeight="1">
      <c r="D75" s="11"/>
    </row>
    <row r="76" spans="4:4" ht="12.75" customHeight="1">
      <c r="D76" s="11"/>
    </row>
    <row r="77" spans="4:4" ht="12.75" customHeight="1">
      <c r="D77" s="11"/>
    </row>
    <row r="78" spans="4:4" ht="12.75" customHeight="1">
      <c r="D78" s="11"/>
    </row>
    <row r="79" spans="4:4" ht="12.75" customHeight="1">
      <c r="D79" s="11"/>
    </row>
    <row r="80" spans="4:4" ht="12.75" customHeight="1">
      <c r="D80" s="11"/>
    </row>
    <row r="81" spans="4:4" ht="12.75" customHeight="1">
      <c r="D81" s="11"/>
    </row>
    <row r="82" spans="4:4" ht="12.75" customHeight="1">
      <c r="D82" s="11"/>
    </row>
    <row r="83" spans="4:4" ht="12.75" customHeight="1">
      <c r="D83" s="11"/>
    </row>
    <row r="84" spans="4:4" ht="12.75" customHeight="1">
      <c r="D84" s="11"/>
    </row>
    <row r="85" spans="4:4" ht="12.75" customHeight="1">
      <c r="D85" s="11"/>
    </row>
    <row r="86" spans="4:4" ht="12.75" customHeight="1">
      <c r="D86" s="11"/>
    </row>
    <row r="87" spans="4:4" ht="12.75" customHeight="1">
      <c r="D87" s="11"/>
    </row>
    <row r="88" spans="4:4" ht="12.75" customHeight="1">
      <c r="D88" s="11"/>
    </row>
    <row r="89" spans="4:4" ht="12.75" customHeight="1">
      <c r="D89" s="11"/>
    </row>
    <row r="90" spans="4:4" ht="12.75" customHeight="1">
      <c r="D90" s="11"/>
    </row>
    <row r="91" spans="4:4" ht="12.75" customHeight="1">
      <c r="D91" s="11"/>
    </row>
    <row r="92" spans="4:4" ht="12.75" customHeight="1">
      <c r="D92" s="11"/>
    </row>
    <row r="93" spans="4:4" ht="12.75" customHeight="1">
      <c r="D93" s="11"/>
    </row>
    <row r="94" spans="4:4" ht="12.75" customHeight="1">
      <c r="D94" s="11"/>
    </row>
    <row r="95" spans="4:4" ht="12.75" customHeight="1">
      <c r="D95" s="11"/>
    </row>
    <row r="96" spans="4:4" ht="12.75" customHeight="1">
      <c r="D96" s="11"/>
    </row>
    <row r="97" spans="4:4" ht="12.75" customHeight="1">
      <c r="D97" s="11"/>
    </row>
    <row r="98" spans="4:4" ht="12.75" customHeight="1">
      <c r="D98" s="11"/>
    </row>
    <row r="99" spans="4:4" ht="12.75" customHeight="1">
      <c r="D99" s="11"/>
    </row>
    <row r="100" spans="4:4" ht="12.75" customHeight="1">
      <c r="D100" s="11"/>
    </row>
    <row r="101" spans="4:4" ht="12.75" customHeight="1">
      <c r="D101" s="11"/>
    </row>
    <row r="102" spans="4:4" ht="12.75" customHeight="1">
      <c r="D102" s="11"/>
    </row>
    <row r="103" spans="4:4" ht="12.75" customHeight="1">
      <c r="D103" s="11"/>
    </row>
    <row r="104" spans="4:4" ht="12.75" customHeight="1">
      <c r="D104" s="11"/>
    </row>
    <row r="105" spans="4:4" ht="12.75" customHeight="1">
      <c r="D105" s="11"/>
    </row>
    <row r="106" spans="4:4" ht="12.75" customHeight="1">
      <c r="D106" s="11"/>
    </row>
    <row r="107" spans="4:4" ht="12.75" customHeight="1">
      <c r="D107" s="11"/>
    </row>
    <row r="108" spans="4:4" ht="12.75" customHeight="1">
      <c r="D108" s="11"/>
    </row>
    <row r="109" spans="4:4" ht="12.75" customHeight="1">
      <c r="D109" s="11"/>
    </row>
    <row r="110" spans="4:4" ht="12.75" customHeight="1">
      <c r="D110" s="11"/>
    </row>
    <row r="111" spans="4:4" ht="12.75" customHeight="1">
      <c r="D111" s="11"/>
    </row>
    <row r="112" spans="4:4" ht="12.75" customHeight="1">
      <c r="D112" s="11"/>
    </row>
    <row r="113" spans="4:4" ht="12.75" customHeight="1">
      <c r="D113" s="11"/>
    </row>
    <row r="114" spans="4:4" ht="12.75" customHeight="1">
      <c r="D114" s="11"/>
    </row>
    <row r="115" spans="4:4" ht="12.75" customHeight="1">
      <c r="D115" s="11"/>
    </row>
    <row r="116" spans="4:4" ht="12.75" customHeight="1">
      <c r="D116" s="11"/>
    </row>
    <row r="117" spans="4:4" ht="12.75" customHeight="1">
      <c r="D117" s="11"/>
    </row>
    <row r="118" spans="4:4" ht="12.75" customHeight="1">
      <c r="D118" s="11"/>
    </row>
    <row r="119" spans="4:4" ht="12.75" customHeight="1">
      <c r="D119" s="11"/>
    </row>
    <row r="120" spans="4:4" ht="12.75" customHeight="1">
      <c r="D120" s="11"/>
    </row>
    <row r="121" spans="4:4" ht="12.75" customHeight="1">
      <c r="D121" s="11"/>
    </row>
    <row r="122" spans="4:4" ht="12.75" customHeight="1">
      <c r="D122" s="11"/>
    </row>
    <row r="123" spans="4:4" ht="12.75" customHeight="1">
      <c r="D123" s="11"/>
    </row>
    <row r="124" spans="4:4" ht="12.75" customHeight="1">
      <c r="D124" s="11"/>
    </row>
    <row r="125" spans="4:4" ht="12.75" customHeight="1">
      <c r="D125" s="11"/>
    </row>
    <row r="126" spans="4:4" ht="12.75" customHeight="1">
      <c r="D126" s="11"/>
    </row>
    <row r="127" spans="4:4" ht="12.75" customHeight="1">
      <c r="D127" s="11"/>
    </row>
    <row r="128" spans="4:4" ht="12.75" customHeight="1">
      <c r="D128" s="11"/>
    </row>
    <row r="129" spans="4:4" ht="12.75" customHeight="1">
      <c r="D129" s="11"/>
    </row>
    <row r="130" spans="4:4" ht="12.75" customHeight="1">
      <c r="D130" s="11"/>
    </row>
    <row r="131" spans="4:4" ht="12.75" customHeight="1">
      <c r="D131" s="11"/>
    </row>
    <row r="132" spans="4:4" ht="12.75" customHeight="1">
      <c r="D132" s="11"/>
    </row>
    <row r="133" spans="4:4" ht="12.75" customHeight="1">
      <c r="D133" s="11"/>
    </row>
    <row r="134" spans="4:4" ht="12.75" customHeight="1">
      <c r="D134" s="11"/>
    </row>
    <row r="135" spans="4:4" ht="12.75" customHeight="1">
      <c r="D135" s="11"/>
    </row>
    <row r="136" spans="4:4" ht="12.75" customHeight="1">
      <c r="D136" s="11"/>
    </row>
    <row r="137" spans="4:4" ht="12.75" customHeight="1">
      <c r="D137" s="11"/>
    </row>
    <row r="138" spans="4:4" ht="12.75" customHeight="1">
      <c r="D138" s="11"/>
    </row>
    <row r="139" spans="4:4" ht="12.75" customHeight="1">
      <c r="D139" s="11"/>
    </row>
    <row r="140" spans="4:4" ht="12.75" customHeight="1">
      <c r="D140" s="11"/>
    </row>
    <row r="141" spans="4:4" ht="12.75" customHeight="1">
      <c r="D141" s="11"/>
    </row>
    <row r="142" spans="4:4" ht="12.75" customHeight="1">
      <c r="D142" s="11"/>
    </row>
    <row r="143" spans="4:4" ht="12.75" customHeight="1">
      <c r="D143" s="11"/>
    </row>
    <row r="144" spans="4:4" ht="12.75" customHeight="1">
      <c r="D144" s="11"/>
    </row>
    <row r="145" spans="4:4" ht="12.75" customHeight="1">
      <c r="D145" s="11"/>
    </row>
    <row r="146" spans="4:4" ht="12.75" customHeight="1">
      <c r="D146" s="11"/>
    </row>
    <row r="147" spans="4:4" ht="12.75" customHeight="1">
      <c r="D147" s="11"/>
    </row>
    <row r="148" spans="4:4" ht="12.75" customHeight="1">
      <c r="D148" s="11"/>
    </row>
    <row r="149" spans="4:4" ht="12.75" customHeight="1">
      <c r="D149" s="11"/>
    </row>
    <row r="150" spans="4:4" ht="12.75" customHeight="1">
      <c r="D150" s="11"/>
    </row>
    <row r="151" spans="4:4" ht="12.75" customHeight="1">
      <c r="D151" s="11"/>
    </row>
    <row r="152" spans="4:4" ht="12.75" customHeight="1">
      <c r="D152" s="11"/>
    </row>
    <row r="153" spans="4:4" ht="12.75" customHeight="1">
      <c r="D153" s="11"/>
    </row>
    <row r="154" spans="4:4" ht="12.75" customHeight="1">
      <c r="D154" s="11"/>
    </row>
    <row r="155" spans="4:4" ht="12.75" customHeight="1">
      <c r="D155" s="11"/>
    </row>
    <row r="156" spans="4:4" ht="12.75" customHeight="1">
      <c r="D156" s="11"/>
    </row>
    <row r="157" spans="4:4" ht="12.75" customHeight="1">
      <c r="D157" s="11"/>
    </row>
    <row r="158" spans="4:4" ht="12.75" customHeight="1">
      <c r="D158" s="11"/>
    </row>
    <row r="159" spans="4:4" ht="12.75" customHeight="1">
      <c r="D159" s="11"/>
    </row>
    <row r="160" spans="4:4" ht="12.75" customHeight="1">
      <c r="D160" s="11"/>
    </row>
    <row r="161" spans="4:4" ht="12.75" customHeight="1">
      <c r="D161" s="11"/>
    </row>
    <row r="162" spans="4:4" ht="12.75" customHeight="1">
      <c r="D162" s="11"/>
    </row>
    <row r="163" spans="4:4" ht="12.75" customHeight="1">
      <c r="D163" s="11"/>
    </row>
    <row r="164" spans="4:4" ht="12.75" customHeight="1">
      <c r="D164" s="11"/>
    </row>
    <row r="165" spans="4:4" ht="12.75" customHeight="1">
      <c r="D165" s="11"/>
    </row>
    <row r="166" spans="4:4" ht="12.75" customHeight="1">
      <c r="D166" s="11"/>
    </row>
    <row r="167" spans="4:4" ht="12.75" customHeight="1">
      <c r="D167" s="11"/>
    </row>
    <row r="168" spans="4:4" ht="12.75" customHeight="1">
      <c r="D168" s="11"/>
    </row>
    <row r="169" spans="4:4" ht="12.75" customHeight="1">
      <c r="D169" s="11"/>
    </row>
    <row r="170" spans="4:4" ht="12.75" customHeight="1">
      <c r="D170" s="11"/>
    </row>
    <row r="171" spans="4:4" ht="12.75" customHeight="1">
      <c r="D171" s="11"/>
    </row>
    <row r="172" spans="4:4" ht="12.75" customHeight="1">
      <c r="D172" s="11"/>
    </row>
    <row r="173" spans="4:4" ht="12.75" customHeight="1">
      <c r="D173" s="11"/>
    </row>
    <row r="174" spans="4:4" ht="12.75" customHeight="1">
      <c r="D174" s="11"/>
    </row>
    <row r="175" spans="4:4" ht="12.75" customHeight="1">
      <c r="D175" s="11"/>
    </row>
    <row r="176" spans="4:4" ht="12.75" customHeight="1">
      <c r="D176" s="11"/>
    </row>
    <row r="177" spans="4:4" ht="12.75" customHeight="1">
      <c r="D177" s="11"/>
    </row>
    <row r="178" spans="4:4" ht="12.75" customHeight="1">
      <c r="D178" s="11"/>
    </row>
    <row r="179" spans="4:4" ht="12.75" customHeight="1">
      <c r="D179" s="11"/>
    </row>
    <row r="180" spans="4:4" ht="12.75" customHeight="1">
      <c r="D180" s="11"/>
    </row>
    <row r="181" spans="4:4" ht="12.75" customHeight="1">
      <c r="D181" s="11"/>
    </row>
    <row r="182" spans="4:4" ht="12.75" customHeight="1">
      <c r="D182" s="11"/>
    </row>
    <row r="183" spans="4:4" ht="12.75" customHeight="1">
      <c r="D183" s="11"/>
    </row>
    <row r="184" spans="4:4" ht="12.75" customHeight="1">
      <c r="D184" s="11"/>
    </row>
    <row r="185" spans="4:4" ht="12.75" customHeight="1">
      <c r="D185" s="11"/>
    </row>
    <row r="186" spans="4:4" ht="12.75" customHeight="1">
      <c r="D186" s="11"/>
    </row>
    <row r="187" spans="4:4" ht="12.75" customHeight="1">
      <c r="D187" s="11"/>
    </row>
    <row r="188" spans="4:4" ht="12.75" customHeight="1">
      <c r="D188" s="11"/>
    </row>
    <row r="189" spans="4:4" ht="12.75" customHeight="1">
      <c r="D189" s="11"/>
    </row>
    <row r="190" spans="4:4" ht="12.75" customHeight="1">
      <c r="D190" s="11"/>
    </row>
    <row r="191" spans="4:4" ht="12.75" customHeight="1">
      <c r="D191" s="11"/>
    </row>
    <row r="192" spans="4:4" ht="12.75" customHeight="1">
      <c r="D192" s="11"/>
    </row>
    <row r="193" spans="4:4" ht="12.75" customHeight="1">
      <c r="D193" s="11"/>
    </row>
    <row r="194" spans="4:4" ht="12.75" customHeight="1">
      <c r="D194" s="11"/>
    </row>
    <row r="195" spans="4:4" ht="12.75" customHeight="1">
      <c r="D195" s="11"/>
    </row>
    <row r="196" spans="4:4" ht="12.75" customHeight="1">
      <c r="D196" s="11"/>
    </row>
    <row r="197" spans="4:4" ht="12.75" customHeight="1">
      <c r="D197" s="11"/>
    </row>
    <row r="198" spans="4:4" ht="12.75" customHeight="1">
      <c r="D198" s="11"/>
    </row>
    <row r="199" spans="4:4" ht="12.75" customHeight="1">
      <c r="D199" s="11"/>
    </row>
    <row r="200" spans="4:4" ht="12.75" customHeight="1">
      <c r="D200" s="11"/>
    </row>
    <row r="201" spans="4:4" ht="12.75" customHeight="1">
      <c r="D201" s="11"/>
    </row>
    <row r="202" spans="4:4" ht="12.75" customHeight="1">
      <c r="D202" s="11"/>
    </row>
    <row r="203" spans="4:4" ht="12.75" customHeight="1">
      <c r="D203" s="11"/>
    </row>
    <row r="204" spans="4:4" ht="12.75" customHeight="1">
      <c r="D204" s="11"/>
    </row>
    <row r="205" spans="4:4" ht="12.75" customHeight="1">
      <c r="D205" s="11"/>
    </row>
    <row r="206" spans="4:4" ht="12.75" customHeight="1">
      <c r="D206" s="11"/>
    </row>
    <row r="207" spans="4:4" ht="12.75" customHeight="1">
      <c r="D207" s="11"/>
    </row>
    <row r="208" spans="4:4" ht="12.75" customHeight="1">
      <c r="D208" s="11"/>
    </row>
    <row r="209" spans="4:4" ht="12.75" customHeight="1">
      <c r="D209" s="11"/>
    </row>
    <row r="210" spans="4:4" ht="12.75" customHeight="1">
      <c r="D210" s="11"/>
    </row>
    <row r="211" spans="4:4" ht="12.75" customHeight="1">
      <c r="D211" s="11"/>
    </row>
    <row r="212" spans="4:4" ht="12.75" customHeight="1">
      <c r="D212" s="11"/>
    </row>
    <row r="213" spans="4:4" ht="12.75" customHeight="1">
      <c r="D213" s="11"/>
    </row>
    <row r="214" spans="4:4" ht="12.75" customHeight="1">
      <c r="D214" s="11"/>
    </row>
    <row r="215" spans="4:4" ht="12.75" customHeight="1">
      <c r="D215" s="11"/>
    </row>
    <row r="216" spans="4:4" ht="12.75" customHeight="1">
      <c r="D216" s="11"/>
    </row>
    <row r="217" spans="4:4" ht="12.75" customHeight="1">
      <c r="D217" s="11"/>
    </row>
    <row r="218" spans="4:4" ht="12.75" customHeight="1">
      <c r="D218" s="11"/>
    </row>
    <row r="219" spans="4:4" ht="12.75" customHeight="1">
      <c r="D219" s="11"/>
    </row>
    <row r="220" spans="4:4" ht="12.75" customHeight="1">
      <c r="D220" s="11"/>
    </row>
    <row r="221" spans="4:4" ht="12.75" customHeight="1">
      <c r="D221" s="11"/>
    </row>
    <row r="222" spans="4:4" ht="12.75" customHeight="1">
      <c r="D222" s="11"/>
    </row>
    <row r="223" spans="4:4" ht="12.75" customHeight="1">
      <c r="D223" s="11"/>
    </row>
    <row r="224" spans="4:4" ht="12.75" customHeight="1">
      <c r="D224" s="11"/>
    </row>
    <row r="225" spans="4:4" ht="12.75" customHeight="1">
      <c r="D225" s="11"/>
    </row>
    <row r="226" spans="4:4" ht="12.75" customHeight="1">
      <c r="D226" s="11"/>
    </row>
    <row r="227" spans="4:4" ht="12.75" customHeight="1">
      <c r="D227" s="11"/>
    </row>
    <row r="228" spans="4:4" ht="12.75" customHeight="1">
      <c r="D228" s="11"/>
    </row>
    <row r="229" spans="4:4" ht="12.75" customHeight="1">
      <c r="D229" s="11"/>
    </row>
    <row r="230" spans="4:4" ht="12.75" customHeight="1">
      <c r="D230" s="11"/>
    </row>
    <row r="231" spans="4:4" ht="12.75" customHeight="1">
      <c r="D231" s="11"/>
    </row>
    <row r="232" spans="4:4" ht="12.75" customHeight="1">
      <c r="D232" s="11"/>
    </row>
    <row r="233" spans="4:4" ht="12.75" customHeight="1">
      <c r="D233" s="11"/>
    </row>
    <row r="234" spans="4:4" ht="12.75" customHeight="1">
      <c r="D234" s="11"/>
    </row>
    <row r="235" spans="4:4" ht="12.75" customHeight="1">
      <c r="D235" s="11"/>
    </row>
    <row r="236" spans="4:4" ht="12.75" customHeight="1">
      <c r="D236" s="11"/>
    </row>
    <row r="237" spans="4:4" ht="12.75" customHeight="1">
      <c r="D237" s="11"/>
    </row>
    <row r="238" spans="4:4" ht="12.75" customHeight="1">
      <c r="D238" s="11"/>
    </row>
    <row r="239" spans="4:4" ht="12.75" customHeight="1">
      <c r="D239" s="11"/>
    </row>
    <row r="240" spans="4:4" ht="12.75" customHeight="1">
      <c r="D240" s="11"/>
    </row>
    <row r="241" spans="4:4" ht="12.75" customHeight="1">
      <c r="D241" s="11"/>
    </row>
    <row r="242" spans="4:4" ht="12.75" customHeight="1">
      <c r="D242" s="11"/>
    </row>
    <row r="243" spans="4:4" ht="12.75" customHeight="1">
      <c r="D243" s="11"/>
    </row>
    <row r="244" spans="4:4" ht="12.75" customHeight="1">
      <c r="D244" s="11"/>
    </row>
    <row r="245" spans="4:4" ht="12.75" customHeight="1">
      <c r="D245" s="11"/>
    </row>
    <row r="246" spans="4:4" ht="12.75" customHeight="1">
      <c r="D246" s="11"/>
    </row>
    <row r="247" spans="4:4" ht="12.75" customHeight="1">
      <c r="D247" s="11"/>
    </row>
    <row r="248" spans="4:4" ht="12.75" customHeight="1">
      <c r="D248" s="11"/>
    </row>
    <row r="249" spans="4:4" ht="12.75" customHeight="1">
      <c r="D249" s="11"/>
    </row>
    <row r="250" spans="4:4" ht="12.75" customHeight="1">
      <c r="D250" s="11"/>
    </row>
    <row r="251" spans="4:4" ht="12.75" customHeight="1">
      <c r="D251" s="11"/>
    </row>
    <row r="252" spans="4:4" ht="12.75" customHeight="1">
      <c r="D252" s="11"/>
    </row>
    <row r="253" spans="4:4" ht="12.75" customHeight="1">
      <c r="D253" s="11"/>
    </row>
    <row r="254" spans="4:4" ht="12.75" customHeight="1">
      <c r="D254" s="11"/>
    </row>
    <row r="255" spans="4:4" ht="12.75" customHeight="1">
      <c r="D255" s="11"/>
    </row>
    <row r="256" spans="4:4" ht="12.75" customHeight="1">
      <c r="D256" s="11"/>
    </row>
    <row r="257" spans="4:4" ht="12.75" customHeight="1">
      <c r="D257" s="11"/>
    </row>
    <row r="258" spans="4:4" ht="12.75" customHeight="1">
      <c r="D258" s="11"/>
    </row>
    <row r="259" spans="4:4" ht="12.75" customHeight="1">
      <c r="D259" s="11"/>
    </row>
    <row r="260" spans="4:4" ht="12.75" customHeight="1">
      <c r="D260" s="11"/>
    </row>
    <row r="261" spans="4:4" ht="12.75" customHeight="1">
      <c r="D261" s="11"/>
    </row>
    <row r="262" spans="4:4" ht="12.75" customHeight="1">
      <c r="D262" s="11"/>
    </row>
    <row r="263" spans="4:4" ht="12.75" customHeight="1">
      <c r="D263" s="11"/>
    </row>
    <row r="264" spans="4:4" ht="12.75" customHeight="1">
      <c r="D264" s="11"/>
    </row>
    <row r="265" spans="4:4" ht="12.75" customHeight="1">
      <c r="D265" s="11"/>
    </row>
    <row r="266" spans="4:4" ht="12.75" customHeight="1">
      <c r="D266" s="11"/>
    </row>
    <row r="267" spans="4:4" ht="12.75" customHeight="1">
      <c r="D267" s="11"/>
    </row>
    <row r="268" spans="4:4" ht="12.75" customHeight="1">
      <c r="D268" s="11"/>
    </row>
    <row r="269" spans="4:4" ht="12.75" customHeight="1">
      <c r="D269" s="11"/>
    </row>
    <row r="270" spans="4:4" ht="12.75" customHeight="1">
      <c r="D270" s="11"/>
    </row>
    <row r="271" spans="4:4" ht="12.75" customHeight="1">
      <c r="D271" s="11"/>
    </row>
    <row r="272" spans="4:4" ht="12.75" customHeight="1">
      <c r="D272" s="11"/>
    </row>
    <row r="273" spans="4:4" ht="12.75" customHeight="1">
      <c r="D273" s="11"/>
    </row>
    <row r="274" spans="4:4" ht="12.75" customHeight="1">
      <c r="D274" s="11"/>
    </row>
    <row r="275" spans="4:4" ht="12.75" customHeight="1">
      <c r="D275" s="11"/>
    </row>
    <row r="276" spans="4:4" ht="12.75" customHeight="1">
      <c r="D276" s="11"/>
    </row>
    <row r="277" spans="4:4" ht="12.75" customHeight="1">
      <c r="D277" s="11"/>
    </row>
    <row r="278" spans="4:4" ht="12.75" customHeight="1">
      <c r="D278" s="11"/>
    </row>
    <row r="279" spans="4:4" ht="12.75" customHeight="1">
      <c r="D279" s="11"/>
    </row>
    <row r="280" spans="4:4" ht="12.75" customHeight="1">
      <c r="D280" s="11"/>
    </row>
    <row r="281" spans="4:4" ht="12.75" customHeight="1">
      <c r="D281" s="11"/>
    </row>
    <row r="282" spans="4:4" ht="12.75" customHeight="1">
      <c r="D282" s="11"/>
    </row>
    <row r="283" spans="4:4" ht="12.75" customHeight="1">
      <c r="D283" s="11"/>
    </row>
    <row r="284" spans="4:4" ht="12.75" customHeight="1">
      <c r="D284" s="11"/>
    </row>
    <row r="285" spans="4:4" ht="12.75" customHeight="1">
      <c r="D285" s="11"/>
    </row>
    <row r="286" spans="4:4" ht="12.75" customHeight="1">
      <c r="D286" s="11"/>
    </row>
    <row r="287" spans="4:4" ht="12.75" customHeight="1">
      <c r="D287" s="11"/>
    </row>
    <row r="288" spans="4:4" ht="12.75" customHeight="1">
      <c r="D288" s="11"/>
    </row>
    <row r="289" spans="4:4" ht="12.75" customHeight="1">
      <c r="D289" s="11"/>
    </row>
    <row r="290" spans="4:4" ht="12.75" customHeight="1">
      <c r="D290" s="11"/>
    </row>
    <row r="291" spans="4:4" ht="12.75" customHeight="1">
      <c r="D291" s="11"/>
    </row>
    <row r="292" spans="4:4" ht="12.75" customHeight="1">
      <c r="D292" s="11"/>
    </row>
    <row r="293" spans="4:4" ht="12.75" customHeight="1">
      <c r="D293" s="11"/>
    </row>
    <row r="294" spans="4:4" ht="12.75" customHeight="1">
      <c r="D294" s="11"/>
    </row>
    <row r="295" spans="4:4" ht="12.75" customHeight="1">
      <c r="D295" s="11"/>
    </row>
    <row r="296" spans="4:4" ht="12.75" customHeight="1">
      <c r="D296" s="11"/>
    </row>
    <row r="297" spans="4:4" ht="12.75" customHeight="1">
      <c r="D297" s="11"/>
    </row>
    <row r="298" spans="4:4" ht="12.75" customHeight="1">
      <c r="D298" s="11"/>
    </row>
    <row r="299" spans="4:4" ht="12.75" customHeight="1">
      <c r="D299" s="11"/>
    </row>
    <row r="300" spans="4:4" ht="12.75" customHeight="1">
      <c r="D300" s="11"/>
    </row>
    <row r="301" spans="4:4" ht="12.75" customHeight="1">
      <c r="D301" s="11"/>
    </row>
    <row r="302" spans="4:4" ht="12.75" customHeight="1">
      <c r="D302" s="11"/>
    </row>
    <row r="303" spans="4:4" ht="12.75" customHeight="1">
      <c r="D303" s="11"/>
    </row>
    <row r="304" spans="4:4" ht="12.75" customHeight="1">
      <c r="D304" s="11"/>
    </row>
    <row r="305" spans="4:4" ht="12.75" customHeight="1">
      <c r="D305" s="11"/>
    </row>
    <row r="306" spans="4:4" ht="12.75" customHeight="1">
      <c r="D306" s="11"/>
    </row>
    <row r="307" spans="4:4" ht="12.75" customHeight="1">
      <c r="D307" s="11"/>
    </row>
    <row r="308" spans="4:4" ht="12.75" customHeight="1">
      <c r="D308" s="11"/>
    </row>
    <row r="309" spans="4:4" ht="12.75" customHeight="1">
      <c r="D309" s="11"/>
    </row>
    <row r="310" spans="4:4" ht="12.75" customHeight="1">
      <c r="D310" s="11"/>
    </row>
    <row r="311" spans="4:4" ht="12.75" customHeight="1">
      <c r="D311" s="11"/>
    </row>
    <row r="312" spans="4:4" ht="12.75" customHeight="1">
      <c r="D312" s="11"/>
    </row>
    <row r="313" spans="4:4" ht="12.75" customHeight="1">
      <c r="D313" s="11"/>
    </row>
    <row r="314" spans="4:4" ht="12.75" customHeight="1">
      <c r="D314" s="11"/>
    </row>
    <row r="315" spans="4:4" ht="12.75" customHeight="1">
      <c r="D315" s="11"/>
    </row>
    <row r="316" spans="4:4" ht="12.75" customHeight="1">
      <c r="D316" s="11"/>
    </row>
    <row r="317" spans="4:4" ht="12.75" customHeight="1">
      <c r="D317" s="11"/>
    </row>
    <row r="318" spans="4:4" ht="12.75" customHeight="1">
      <c r="D318" s="11"/>
    </row>
    <row r="319" spans="4:4" ht="12.75" customHeight="1">
      <c r="D319" s="11"/>
    </row>
    <row r="320" spans="4:4" ht="12.75" customHeight="1">
      <c r="D320" s="11"/>
    </row>
    <row r="321" spans="4:4" ht="12.75" customHeight="1">
      <c r="D321" s="11"/>
    </row>
    <row r="322" spans="4:4" ht="12.75" customHeight="1">
      <c r="D322" s="11"/>
    </row>
    <row r="323" spans="4:4" ht="12.75" customHeight="1">
      <c r="D323" s="11"/>
    </row>
    <row r="324" spans="4:4" ht="12.75" customHeight="1">
      <c r="D324" s="11"/>
    </row>
    <row r="325" spans="4:4" ht="12.75" customHeight="1">
      <c r="D325" s="11"/>
    </row>
    <row r="326" spans="4:4" ht="12.75" customHeight="1">
      <c r="D326" s="11"/>
    </row>
    <row r="327" spans="4:4" ht="12.75" customHeight="1">
      <c r="D327" s="11"/>
    </row>
    <row r="328" spans="4:4" ht="12.75" customHeight="1">
      <c r="D328" s="11"/>
    </row>
    <row r="329" spans="4:4" ht="12.75" customHeight="1">
      <c r="D329" s="11"/>
    </row>
    <row r="330" spans="4:4" ht="12.75" customHeight="1">
      <c r="D330" s="11"/>
    </row>
    <row r="331" spans="4:4" ht="12.75" customHeight="1">
      <c r="D331" s="11"/>
    </row>
    <row r="332" spans="4:4" ht="12.75" customHeight="1">
      <c r="D332" s="11"/>
    </row>
    <row r="333" spans="4:4" ht="12.75" customHeight="1">
      <c r="D333" s="11"/>
    </row>
    <row r="334" spans="4:4" ht="12.75" customHeight="1">
      <c r="D334" s="11"/>
    </row>
    <row r="335" spans="4:4" ht="12.75" customHeight="1">
      <c r="D335" s="11"/>
    </row>
    <row r="336" spans="4:4" ht="12.75" customHeight="1">
      <c r="D336" s="11"/>
    </row>
    <row r="337" spans="4:4" ht="12.75" customHeight="1">
      <c r="D337" s="11"/>
    </row>
    <row r="338" spans="4:4" ht="12.75" customHeight="1">
      <c r="D338" s="11"/>
    </row>
    <row r="339" spans="4:4" ht="12.75" customHeight="1">
      <c r="D339" s="11"/>
    </row>
    <row r="340" spans="4:4" ht="12.75" customHeight="1">
      <c r="D340" s="11"/>
    </row>
    <row r="341" spans="4:4" ht="12.75" customHeight="1">
      <c r="D341" s="11"/>
    </row>
    <row r="342" spans="4:4" ht="12.75" customHeight="1">
      <c r="D342" s="11"/>
    </row>
    <row r="343" spans="4:4" ht="12.75" customHeight="1">
      <c r="D343" s="11"/>
    </row>
    <row r="344" spans="4:4" ht="12.75" customHeight="1">
      <c r="D344" s="11"/>
    </row>
    <row r="345" spans="4:4" ht="12.75" customHeight="1">
      <c r="D345" s="11"/>
    </row>
    <row r="346" spans="4:4" ht="12.75" customHeight="1">
      <c r="D346" s="11"/>
    </row>
    <row r="347" spans="4:4" ht="12.75" customHeight="1">
      <c r="D347" s="11"/>
    </row>
    <row r="348" spans="4:4" ht="12.75" customHeight="1">
      <c r="D348" s="11"/>
    </row>
    <row r="349" spans="4:4" ht="12.75" customHeight="1">
      <c r="D349" s="11"/>
    </row>
    <row r="350" spans="4:4" ht="12.75" customHeight="1">
      <c r="D350" s="11"/>
    </row>
    <row r="351" spans="4:4" ht="12.75" customHeight="1">
      <c r="D351" s="11"/>
    </row>
    <row r="352" spans="4:4" ht="12.75" customHeight="1">
      <c r="D352" s="11"/>
    </row>
    <row r="353" spans="4:4" ht="12.75" customHeight="1">
      <c r="D353" s="11"/>
    </row>
    <row r="354" spans="4:4" ht="12.75" customHeight="1">
      <c r="D354" s="11"/>
    </row>
    <row r="355" spans="4:4" ht="12.75" customHeight="1">
      <c r="D355" s="11"/>
    </row>
    <row r="356" spans="4:4" ht="12.75" customHeight="1">
      <c r="D356" s="11"/>
    </row>
    <row r="357" spans="4:4" ht="12.75" customHeight="1">
      <c r="D357" s="11"/>
    </row>
    <row r="358" spans="4:4" ht="12.75" customHeight="1">
      <c r="D358" s="11"/>
    </row>
    <row r="359" spans="4:4" ht="12.75" customHeight="1">
      <c r="D359" s="11"/>
    </row>
    <row r="360" spans="4:4" ht="12.75" customHeight="1">
      <c r="D360" s="11"/>
    </row>
    <row r="361" spans="4:4" ht="12.75" customHeight="1">
      <c r="D361" s="11"/>
    </row>
    <row r="362" spans="4:4" ht="12.75" customHeight="1">
      <c r="D362" s="11"/>
    </row>
    <row r="363" spans="4:4" ht="12.75" customHeight="1">
      <c r="D363" s="11"/>
    </row>
    <row r="364" spans="4:4" ht="12.75" customHeight="1">
      <c r="D364" s="11"/>
    </row>
    <row r="365" spans="4:4" ht="12.75" customHeight="1">
      <c r="D365" s="11"/>
    </row>
    <row r="366" spans="4:4" ht="12.75" customHeight="1">
      <c r="D366" s="11"/>
    </row>
    <row r="367" spans="4:4" ht="12.75" customHeight="1">
      <c r="D367" s="11"/>
    </row>
    <row r="368" spans="4:4" ht="12.75" customHeight="1">
      <c r="D368" s="11"/>
    </row>
    <row r="369" spans="4:4" ht="12.75" customHeight="1">
      <c r="D369" s="11"/>
    </row>
    <row r="370" spans="4:4" ht="12.75" customHeight="1">
      <c r="D370" s="11"/>
    </row>
    <row r="371" spans="4:4" ht="12.75" customHeight="1">
      <c r="D371" s="11"/>
    </row>
    <row r="372" spans="4:4" ht="12.75" customHeight="1">
      <c r="D372" s="11"/>
    </row>
    <row r="373" spans="4:4" ht="12.75" customHeight="1">
      <c r="D373" s="11"/>
    </row>
    <row r="374" spans="4:4" ht="12.75" customHeight="1">
      <c r="D374" s="11"/>
    </row>
    <row r="375" spans="4:4" ht="12.75" customHeight="1">
      <c r="D375" s="11"/>
    </row>
    <row r="376" spans="4:4" ht="12.75" customHeight="1">
      <c r="D376" s="11"/>
    </row>
    <row r="377" spans="4:4" ht="12.75" customHeight="1">
      <c r="D377" s="11"/>
    </row>
    <row r="378" spans="4:4" ht="12.75" customHeight="1">
      <c r="D378" s="11"/>
    </row>
    <row r="379" spans="4:4" ht="12.75" customHeight="1">
      <c r="D379" s="11"/>
    </row>
    <row r="380" spans="4:4" ht="12.75" customHeight="1">
      <c r="D380" s="11"/>
    </row>
    <row r="381" spans="4:4" ht="12.75" customHeight="1">
      <c r="D381" s="11"/>
    </row>
    <row r="382" spans="4:4" ht="12.75" customHeight="1">
      <c r="D382" s="11"/>
    </row>
    <row r="383" spans="4:4" ht="12.75" customHeight="1">
      <c r="D383" s="11"/>
    </row>
    <row r="384" spans="4:4" ht="12.75" customHeight="1">
      <c r="D384" s="11"/>
    </row>
    <row r="385" spans="4:4" ht="12.75" customHeight="1">
      <c r="D385" s="11"/>
    </row>
    <row r="386" spans="4:4" ht="12.75" customHeight="1">
      <c r="D386" s="11"/>
    </row>
    <row r="387" spans="4:4" ht="12.75" customHeight="1">
      <c r="D387" s="11"/>
    </row>
    <row r="388" spans="4:4" ht="12.75" customHeight="1">
      <c r="D388" s="11"/>
    </row>
    <row r="389" spans="4:4" ht="12.75" customHeight="1">
      <c r="D389" s="11"/>
    </row>
    <row r="390" spans="4:4" ht="12.75" customHeight="1">
      <c r="D390" s="11"/>
    </row>
    <row r="391" spans="4:4" ht="12.75" customHeight="1">
      <c r="D391" s="11"/>
    </row>
    <row r="392" spans="4:4" ht="12.75" customHeight="1">
      <c r="D392" s="11"/>
    </row>
    <row r="393" spans="4:4" ht="12.75" customHeight="1">
      <c r="D393" s="11"/>
    </row>
    <row r="394" spans="4:4" ht="12.75" customHeight="1">
      <c r="D394" s="11"/>
    </row>
    <row r="395" spans="4:4" ht="12.75" customHeight="1">
      <c r="D395" s="11"/>
    </row>
    <row r="396" spans="4:4" ht="12.75" customHeight="1">
      <c r="D396" s="11"/>
    </row>
    <row r="397" spans="4:4" ht="12.75" customHeight="1">
      <c r="D397" s="11"/>
    </row>
    <row r="398" spans="4:4" ht="12.75" customHeight="1">
      <c r="D398" s="11"/>
    </row>
    <row r="399" spans="4:4" ht="12.75" customHeight="1">
      <c r="D399" s="11"/>
    </row>
    <row r="400" spans="4:4" ht="12.75" customHeight="1">
      <c r="D400" s="11"/>
    </row>
    <row r="401" spans="4:4" ht="12.75" customHeight="1">
      <c r="D401" s="11"/>
    </row>
    <row r="402" spans="4:4" ht="12.75" customHeight="1">
      <c r="D402" s="11"/>
    </row>
    <row r="403" spans="4:4" ht="12.75" customHeight="1">
      <c r="D403" s="11"/>
    </row>
    <row r="404" spans="4:4" ht="12.75" customHeight="1">
      <c r="D404" s="11"/>
    </row>
    <row r="405" spans="4:4" ht="12.75" customHeight="1">
      <c r="D405" s="11"/>
    </row>
    <row r="406" spans="4:4" ht="12.75" customHeight="1">
      <c r="D406" s="11"/>
    </row>
    <row r="407" spans="4:4" ht="12.75" customHeight="1">
      <c r="D407" s="11"/>
    </row>
    <row r="408" spans="4:4" ht="12.75" customHeight="1">
      <c r="D408" s="11"/>
    </row>
    <row r="409" spans="4:4" ht="12.75" customHeight="1">
      <c r="D409" s="11"/>
    </row>
    <row r="410" spans="4:4" ht="12.75" customHeight="1">
      <c r="D410" s="11"/>
    </row>
    <row r="411" spans="4:4" ht="12.75" customHeight="1">
      <c r="D411" s="11"/>
    </row>
    <row r="412" spans="4:4" ht="12.75" customHeight="1">
      <c r="D412" s="11"/>
    </row>
    <row r="413" spans="4:4" ht="12.75" customHeight="1">
      <c r="D413" s="11"/>
    </row>
    <row r="414" spans="4:4" ht="12.75" customHeight="1">
      <c r="D414" s="11"/>
    </row>
    <row r="415" spans="4:4" ht="12.75" customHeight="1">
      <c r="D415" s="11"/>
    </row>
    <row r="416" spans="4:4" ht="12.75" customHeight="1">
      <c r="D416" s="11"/>
    </row>
    <row r="417" spans="4:4" ht="12.75" customHeight="1">
      <c r="D417" s="11"/>
    </row>
    <row r="418" spans="4:4" ht="12.75" customHeight="1">
      <c r="D418" s="11"/>
    </row>
    <row r="419" spans="4:4" ht="12.75" customHeight="1">
      <c r="D419" s="11"/>
    </row>
    <row r="420" spans="4:4" ht="12.75" customHeight="1">
      <c r="D420" s="11"/>
    </row>
    <row r="421" spans="4:4" ht="12.75" customHeight="1">
      <c r="D421" s="11"/>
    </row>
    <row r="422" spans="4:4" ht="12.75" customHeight="1">
      <c r="D422" s="11"/>
    </row>
    <row r="423" spans="4:4" ht="12.75" customHeight="1">
      <c r="D423" s="11"/>
    </row>
    <row r="424" spans="4:4" ht="12.75" customHeight="1">
      <c r="D424" s="11"/>
    </row>
    <row r="425" spans="4:4" ht="12.75" customHeight="1">
      <c r="D425" s="11"/>
    </row>
    <row r="426" spans="4:4" ht="12.75" customHeight="1">
      <c r="D426" s="11"/>
    </row>
    <row r="427" spans="4:4" ht="12.75" customHeight="1">
      <c r="D427" s="11"/>
    </row>
    <row r="428" spans="4:4" ht="12.75" customHeight="1">
      <c r="D428" s="11"/>
    </row>
    <row r="429" spans="4:4" ht="12.75" customHeight="1">
      <c r="D429" s="11"/>
    </row>
    <row r="430" spans="4:4" ht="12.75" customHeight="1">
      <c r="D430" s="11"/>
    </row>
    <row r="431" spans="4:4" ht="12.75" customHeight="1">
      <c r="D431" s="11"/>
    </row>
    <row r="432" spans="4:4" ht="12.75" customHeight="1">
      <c r="D432" s="11"/>
    </row>
    <row r="433" spans="4:4" ht="12.75" customHeight="1">
      <c r="D433" s="11"/>
    </row>
    <row r="434" spans="4:4" ht="12.75" customHeight="1">
      <c r="D434" s="11"/>
    </row>
    <row r="435" spans="4:4" ht="12.75" customHeight="1">
      <c r="D435" s="11"/>
    </row>
    <row r="436" spans="4:4" ht="12.75" customHeight="1">
      <c r="D436" s="11"/>
    </row>
    <row r="437" spans="4:4" ht="12.75" customHeight="1">
      <c r="D437" s="11"/>
    </row>
    <row r="438" spans="4:4" ht="12.75" customHeight="1">
      <c r="D438" s="11"/>
    </row>
    <row r="439" spans="4:4" ht="12.75" customHeight="1">
      <c r="D439" s="11"/>
    </row>
    <row r="440" spans="4:4" ht="12.75" customHeight="1">
      <c r="D440" s="11"/>
    </row>
    <row r="441" spans="4:4" ht="12.75" customHeight="1">
      <c r="D441" s="11"/>
    </row>
    <row r="442" spans="4:4" ht="12.75" customHeight="1">
      <c r="D442" s="11"/>
    </row>
    <row r="443" spans="4:4" ht="12.75" customHeight="1">
      <c r="D443" s="11"/>
    </row>
    <row r="444" spans="4:4" ht="12.75" customHeight="1">
      <c r="D444" s="11"/>
    </row>
    <row r="445" spans="4:4" ht="12.75" customHeight="1">
      <c r="D445" s="11"/>
    </row>
    <row r="446" spans="4:4" ht="12.75" customHeight="1">
      <c r="D446" s="11"/>
    </row>
    <row r="447" spans="4:4" ht="12.75" customHeight="1">
      <c r="D447" s="11"/>
    </row>
    <row r="448" spans="4:4" ht="12.75" customHeight="1">
      <c r="D448" s="11"/>
    </row>
    <row r="449" spans="4:4" ht="12.75" customHeight="1">
      <c r="D449" s="11"/>
    </row>
    <row r="450" spans="4:4" ht="12.75" customHeight="1">
      <c r="D450" s="11"/>
    </row>
    <row r="451" spans="4:4" ht="12.75" customHeight="1">
      <c r="D451" s="11"/>
    </row>
    <row r="452" spans="4:4" ht="12.75" customHeight="1">
      <c r="D452" s="11"/>
    </row>
    <row r="453" spans="4:4" ht="12.75" customHeight="1">
      <c r="D453" s="11"/>
    </row>
    <row r="454" spans="4:4" ht="12.75" customHeight="1">
      <c r="D454" s="11"/>
    </row>
    <row r="455" spans="4:4" ht="12.75" customHeight="1">
      <c r="D455" s="11"/>
    </row>
    <row r="456" spans="4:4" ht="12.75" customHeight="1">
      <c r="D456" s="11"/>
    </row>
    <row r="457" spans="4:4" ht="12.75" customHeight="1">
      <c r="D457" s="11"/>
    </row>
    <row r="458" spans="4:4" ht="12.75" customHeight="1">
      <c r="D458" s="11"/>
    </row>
    <row r="459" spans="4:4" ht="12.75" customHeight="1">
      <c r="D459" s="11"/>
    </row>
    <row r="460" spans="4:4" ht="12.75" customHeight="1">
      <c r="D460" s="11"/>
    </row>
    <row r="461" spans="4:4" ht="12.75" customHeight="1">
      <c r="D461" s="11"/>
    </row>
    <row r="462" spans="4:4" ht="12.75" customHeight="1">
      <c r="D462" s="11"/>
    </row>
    <row r="463" spans="4:4" ht="12.75" customHeight="1">
      <c r="D463" s="11"/>
    </row>
    <row r="464" spans="4:4" ht="12.75" customHeight="1">
      <c r="D464" s="11"/>
    </row>
    <row r="465" spans="4:4" ht="12.75" customHeight="1">
      <c r="D465" s="11"/>
    </row>
    <row r="466" spans="4:4" ht="12.75" customHeight="1">
      <c r="D466" s="11"/>
    </row>
    <row r="467" spans="4:4" ht="12.75" customHeight="1">
      <c r="D467" s="11"/>
    </row>
    <row r="468" spans="4:4" ht="12.75" customHeight="1">
      <c r="D468" s="11"/>
    </row>
    <row r="469" spans="4:4" ht="12.75" customHeight="1">
      <c r="D469" s="11"/>
    </row>
    <row r="470" spans="4:4" ht="12.75" customHeight="1">
      <c r="D470" s="11"/>
    </row>
    <row r="471" spans="4:4" ht="12.75" customHeight="1">
      <c r="D471" s="11"/>
    </row>
    <row r="472" spans="4:4" ht="12.75" customHeight="1">
      <c r="D472" s="11"/>
    </row>
    <row r="473" spans="4:4" ht="12.75" customHeight="1">
      <c r="D473" s="11"/>
    </row>
    <row r="474" spans="4:4" ht="12.75" customHeight="1">
      <c r="D474" s="11"/>
    </row>
    <row r="475" spans="4:4" ht="12.75" customHeight="1">
      <c r="D475" s="11"/>
    </row>
    <row r="476" spans="4:4" ht="12.75" customHeight="1">
      <c r="D476" s="11"/>
    </row>
    <row r="477" spans="4:4" ht="12.75" customHeight="1">
      <c r="D477" s="11"/>
    </row>
    <row r="478" spans="4:4" ht="12.75" customHeight="1">
      <c r="D478" s="11"/>
    </row>
    <row r="479" spans="4:4" ht="12.75" customHeight="1">
      <c r="D479" s="11"/>
    </row>
    <row r="480" spans="4:4" ht="12.75" customHeight="1">
      <c r="D480" s="11"/>
    </row>
    <row r="481" spans="4:4" ht="12.75" customHeight="1">
      <c r="D481" s="11"/>
    </row>
    <row r="482" spans="4:4" ht="12.75" customHeight="1">
      <c r="D482" s="11"/>
    </row>
    <row r="483" spans="4:4" ht="12.75" customHeight="1">
      <c r="D483" s="11"/>
    </row>
    <row r="484" spans="4:4" ht="12.75" customHeight="1">
      <c r="D484" s="11"/>
    </row>
    <row r="485" spans="4:4" ht="12.75" customHeight="1">
      <c r="D485" s="11"/>
    </row>
    <row r="486" spans="4:4" ht="12.75" customHeight="1">
      <c r="D486" s="11"/>
    </row>
    <row r="487" spans="4:4" ht="12.75" customHeight="1">
      <c r="D487" s="11"/>
    </row>
    <row r="488" spans="4:4" ht="12.75" customHeight="1">
      <c r="D488" s="11"/>
    </row>
    <row r="489" spans="4:4" ht="12.75" customHeight="1">
      <c r="D489" s="11"/>
    </row>
    <row r="490" spans="4:4" ht="12.75" customHeight="1">
      <c r="D490" s="11"/>
    </row>
    <row r="491" spans="4:4" ht="12.75" customHeight="1">
      <c r="D491" s="11"/>
    </row>
    <row r="492" spans="4:4" ht="12.75" customHeight="1">
      <c r="D492" s="11"/>
    </row>
    <row r="493" spans="4:4" ht="12.75" customHeight="1">
      <c r="D493" s="11"/>
    </row>
    <row r="494" spans="4:4" ht="12.75" customHeight="1">
      <c r="D494" s="11"/>
    </row>
    <row r="495" spans="4:4" ht="12.75" customHeight="1">
      <c r="D495" s="11"/>
    </row>
    <row r="496" spans="4:4" ht="12.75" customHeight="1">
      <c r="D496" s="11"/>
    </row>
    <row r="497" spans="4:4" ht="12.75" customHeight="1">
      <c r="D497" s="11"/>
    </row>
    <row r="498" spans="4:4" ht="12.75" customHeight="1">
      <c r="D498" s="11"/>
    </row>
    <row r="499" spans="4:4" ht="12.75" customHeight="1">
      <c r="D499" s="11"/>
    </row>
    <row r="500" spans="4:4" ht="12.75" customHeight="1">
      <c r="D500" s="11"/>
    </row>
    <row r="501" spans="4:4" ht="12.75" customHeight="1">
      <c r="D501" s="11"/>
    </row>
    <row r="502" spans="4:4" ht="12.75" customHeight="1">
      <c r="D502" s="11"/>
    </row>
    <row r="503" spans="4:4" ht="12.75" customHeight="1">
      <c r="D503" s="11"/>
    </row>
    <row r="504" spans="4:4" ht="12.75" customHeight="1">
      <c r="D504" s="11"/>
    </row>
    <row r="505" spans="4:4" ht="12.75" customHeight="1">
      <c r="D505" s="11"/>
    </row>
    <row r="506" spans="4:4" ht="12.75" customHeight="1">
      <c r="D506" s="11"/>
    </row>
    <row r="507" spans="4:4" ht="12.75" customHeight="1">
      <c r="D507" s="11"/>
    </row>
    <row r="508" spans="4:4" ht="12.75" customHeight="1">
      <c r="D508" s="11"/>
    </row>
    <row r="509" spans="4:4" ht="12.75" customHeight="1">
      <c r="D509" s="11"/>
    </row>
    <row r="510" spans="4:4" ht="12.75" customHeight="1">
      <c r="D510" s="11"/>
    </row>
    <row r="511" spans="4:4" ht="12.75" customHeight="1">
      <c r="D511" s="11"/>
    </row>
    <row r="512" spans="4:4" ht="12.75" customHeight="1">
      <c r="D512" s="11"/>
    </row>
    <row r="513" spans="4:4" ht="12.75" customHeight="1">
      <c r="D513" s="11"/>
    </row>
    <row r="514" spans="4:4" ht="12.75" customHeight="1">
      <c r="D514" s="11"/>
    </row>
    <row r="515" spans="4:4" ht="12.75" customHeight="1">
      <c r="D515" s="11"/>
    </row>
    <row r="516" spans="4:4" ht="12.75" customHeight="1">
      <c r="D516" s="11"/>
    </row>
    <row r="517" spans="4:4" ht="12.75" customHeight="1">
      <c r="D517" s="11"/>
    </row>
    <row r="518" spans="4:4" ht="12.75" customHeight="1">
      <c r="D518" s="11"/>
    </row>
    <row r="519" spans="4:4" ht="12.75" customHeight="1">
      <c r="D519" s="11"/>
    </row>
    <row r="520" spans="4:4" ht="12.75" customHeight="1">
      <c r="D520" s="11"/>
    </row>
    <row r="521" spans="4:4" ht="12.75" customHeight="1">
      <c r="D521" s="11"/>
    </row>
    <row r="522" spans="4:4" ht="12.75" customHeight="1">
      <c r="D522" s="11"/>
    </row>
    <row r="523" spans="4:4" ht="12.75" customHeight="1">
      <c r="D523" s="11"/>
    </row>
    <row r="524" spans="4:4" ht="12.75" customHeight="1">
      <c r="D524" s="11"/>
    </row>
    <row r="525" spans="4:4" ht="12.75" customHeight="1">
      <c r="D525" s="11"/>
    </row>
    <row r="526" spans="4:4" ht="12.75" customHeight="1">
      <c r="D526" s="11"/>
    </row>
    <row r="527" spans="4:4" ht="12.75" customHeight="1">
      <c r="D527" s="11"/>
    </row>
    <row r="528" spans="4:4" ht="12.75" customHeight="1">
      <c r="D528" s="11"/>
    </row>
    <row r="529" spans="4:4" ht="12.75" customHeight="1">
      <c r="D529" s="11"/>
    </row>
    <row r="530" spans="4:4" ht="12.75" customHeight="1">
      <c r="D530" s="11"/>
    </row>
    <row r="531" spans="4:4" ht="12.75" customHeight="1">
      <c r="D531" s="11"/>
    </row>
    <row r="532" spans="4:4" ht="12.75" customHeight="1">
      <c r="D532" s="11"/>
    </row>
    <row r="533" spans="4:4" ht="12.75" customHeight="1">
      <c r="D533" s="11"/>
    </row>
    <row r="534" spans="4:4" ht="12.75" customHeight="1">
      <c r="D534" s="11"/>
    </row>
    <row r="535" spans="4:4" ht="12.75" customHeight="1">
      <c r="D535" s="11"/>
    </row>
    <row r="536" spans="4:4" ht="12.75" customHeight="1">
      <c r="D536" s="11"/>
    </row>
    <row r="537" spans="4:4" ht="12.75" customHeight="1">
      <c r="D537" s="11"/>
    </row>
    <row r="538" spans="4:4" ht="12.75" customHeight="1">
      <c r="D538" s="11"/>
    </row>
    <row r="539" spans="4:4" ht="12.75" customHeight="1">
      <c r="D539" s="11"/>
    </row>
    <row r="540" spans="4:4" ht="12.75" customHeight="1">
      <c r="D540" s="11"/>
    </row>
    <row r="541" spans="4:4" ht="12.75" customHeight="1">
      <c r="D541" s="11"/>
    </row>
    <row r="542" spans="4:4" ht="12.75" customHeight="1">
      <c r="D542" s="11"/>
    </row>
    <row r="543" spans="4:4" ht="12.75" customHeight="1">
      <c r="D543" s="11"/>
    </row>
    <row r="544" spans="4:4" ht="12.75" customHeight="1">
      <c r="D544" s="11"/>
    </row>
    <row r="545" spans="4:4" ht="12.75" customHeight="1">
      <c r="D545" s="11"/>
    </row>
    <row r="546" spans="4:4" ht="12.75" customHeight="1">
      <c r="D546" s="11"/>
    </row>
    <row r="547" spans="4:4" ht="12.75" customHeight="1">
      <c r="D547" s="11"/>
    </row>
    <row r="548" spans="4:4" ht="12.75" customHeight="1">
      <c r="D548" s="11"/>
    </row>
    <row r="549" spans="4:4" ht="12.75" customHeight="1">
      <c r="D549" s="11"/>
    </row>
    <row r="550" spans="4:4" ht="12.75" customHeight="1">
      <c r="D550" s="11"/>
    </row>
    <row r="551" spans="4:4" ht="12.75" customHeight="1">
      <c r="D551" s="11"/>
    </row>
    <row r="552" spans="4:4" ht="12.75" customHeight="1">
      <c r="D552" s="11"/>
    </row>
    <row r="553" spans="4:4" ht="12.75" customHeight="1">
      <c r="D553" s="11"/>
    </row>
    <row r="554" spans="4:4" ht="12.75" customHeight="1">
      <c r="D554" s="11"/>
    </row>
    <row r="555" spans="4:4" ht="12.75" customHeight="1">
      <c r="D555" s="11"/>
    </row>
    <row r="556" spans="4:4" ht="12.75" customHeight="1">
      <c r="D556" s="11"/>
    </row>
    <row r="557" spans="4:4" ht="12.75" customHeight="1">
      <c r="D557" s="11"/>
    </row>
    <row r="558" spans="4:4" ht="12.75" customHeight="1">
      <c r="D558" s="11"/>
    </row>
    <row r="559" spans="4:4" ht="12.75" customHeight="1">
      <c r="D559" s="11"/>
    </row>
    <row r="560" spans="4:4" ht="12.75" customHeight="1">
      <c r="D560" s="11"/>
    </row>
    <row r="561" spans="4:4" ht="12.75" customHeight="1">
      <c r="D561" s="11"/>
    </row>
    <row r="562" spans="4:4" ht="12.75" customHeight="1">
      <c r="D562" s="11"/>
    </row>
    <row r="563" spans="4:4" ht="12.75" customHeight="1">
      <c r="D563" s="11"/>
    </row>
    <row r="564" spans="4:4" ht="12.75" customHeight="1">
      <c r="D564" s="11"/>
    </row>
    <row r="565" spans="4:4" ht="12.75" customHeight="1">
      <c r="D565" s="11"/>
    </row>
    <row r="566" spans="4:4" ht="12.75" customHeight="1">
      <c r="D566" s="11"/>
    </row>
    <row r="567" spans="4:4" ht="12.75" customHeight="1">
      <c r="D567" s="11"/>
    </row>
    <row r="568" spans="4:4" ht="12.75" customHeight="1">
      <c r="D568" s="11"/>
    </row>
    <row r="569" spans="4:4" ht="12.75" customHeight="1">
      <c r="D569" s="11"/>
    </row>
    <row r="570" spans="4:4" ht="12.75" customHeight="1">
      <c r="D570" s="11"/>
    </row>
    <row r="571" spans="4:4" ht="12.75" customHeight="1">
      <c r="D571" s="11"/>
    </row>
    <row r="572" spans="4:4" ht="12.75" customHeight="1">
      <c r="D572" s="11"/>
    </row>
    <row r="573" spans="4:4" ht="12.75" customHeight="1">
      <c r="D573" s="11"/>
    </row>
    <row r="574" spans="4:4" ht="12.75" customHeight="1">
      <c r="D574" s="11"/>
    </row>
    <row r="575" spans="4:4" ht="12.75" customHeight="1">
      <c r="D575" s="11"/>
    </row>
    <row r="576" spans="4:4" ht="12.75" customHeight="1">
      <c r="D576" s="11"/>
    </row>
    <row r="577" spans="4:4" ht="12.75" customHeight="1">
      <c r="D577" s="11"/>
    </row>
    <row r="578" spans="4:4" ht="12.75" customHeight="1">
      <c r="D578" s="11"/>
    </row>
    <row r="579" spans="4:4" ht="12.75" customHeight="1">
      <c r="D579" s="11"/>
    </row>
    <row r="580" spans="4:4" ht="12.75" customHeight="1">
      <c r="D580" s="11"/>
    </row>
    <row r="581" spans="4:4" ht="12.75" customHeight="1">
      <c r="D581" s="11"/>
    </row>
    <row r="582" spans="4:4" ht="12.75" customHeight="1">
      <c r="D582" s="11"/>
    </row>
    <row r="583" spans="4:4" ht="12.75" customHeight="1">
      <c r="D583" s="11"/>
    </row>
    <row r="584" spans="4:4" ht="12.75" customHeight="1">
      <c r="D584" s="11"/>
    </row>
    <row r="585" spans="4:4" ht="12.75" customHeight="1">
      <c r="D585" s="11"/>
    </row>
    <row r="586" spans="4:4" ht="12.75" customHeight="1">
      <c r="D586" s="11"/>
    </row>
    <row r="587" spans="4:4" ht="12.75" customHeight="1">
      <c r="D587" s="11"/>
    </row>
    <row r="588" spans="4:4" ht="12.75" customHeight="1">
      <c r="D588" s="11"/>
    </row>
    <row r="589" spans="4:4" ht="12.75" customHeight="1">
      <c r="D589" s="11"/>
    </row>
    <row r="590" spans="4:4" ht="12.75" customHeight="1">
      <c r="D590" s="11"/>
    </row>
    <row r="591" spans="4:4" ht="12.75" customHeight="1">
      <c r="D591" s="11"/>
    </row>
    <row r="592" spans="4:4" ht="12.75" customHeight="1">
      <c r="D592" s="11"/>
    </row>
    <row r="593" spans="4:4" ht="12.75" customHeight="1">
      <c r="D593" s="11"/>
    </row>
    <row r="594" spans="4:4" ht="12.75" customHeight="1">
      <c r="D594" s="11"/>
    </row>
    <row r="595" spans="4:4" ht="12.75" customHeight="1">
      <c r="D595" s="11"/>
    </row>
    <row r="596" spans="4:4" ht="12.75" customHeight="1">
      <c r="D596" s="11"/>
    </row>
    <row r="597" spans="4:4" ht="12.75" customHeight="1">
      <c r="D597" s="11"/>
    </row>
    <row r="598" spans="4:4" ht="12.75" customHeight="1">
      <c r="D598" s="11"/>
    </row>
    <row r="599" spans="4:4" ht="12.75" customHeight="1">
      <c r="D599" s="11"/>
    </row>
    <row r="600" spans="4:4" ht="12.75" customHeight="1">
      <c r="D600" s="11"/>
    </row>
    <row r="601" spans="4:4" ht="12.75" customHeight="1">
      <c r="D601" s="11"/>
    </row>
    <row r="602" spans="4:4" ht="12.75" customHeight="1">
      <c r="D602" s="11"/>
    </row>
    <row r="603" spans="4:4" ht="12.75" customHeight="1">
      <c r="D603" s="11"/>
    </row>
    <row r="604" spans="4:4" ht="12.75" customHeight="1">
      <c r="D604" s="11"/>
    </row>
    <row r="605" spans="4:4" ht="12.75" customHeight="1">
      <c r="D605" s="11"/>
    </row>
    <row r="606" spans="4:4" ht="12.75" customHeight="1">
      <c r="D606" s="11"/>
    </row>
    <row r="607" spans="4:4" ht="12.75" customHeight="1">
      <c r="D607" s="11"/>
    </row>
    <row r="608" spans="4:4" ht="12.75" customHeight="1">
      <c r="D608" s="11"/>
    </row>
    <row r="609" spans="4:4" ht="12.75" customHeight="1">
      <c r="D609" s="11"/>
    </row>
    <row r="610" spans="4:4" ht="12.75" customHeight="1">
      <c r="D610" s="11"/>
    </row>
    <row r="611" spans="4:4" ht="12.75" customHeight="1">
      <c r="D611" s="11"/>
    </row>
    <row r="612" spans="4:4" ht="12.75" customHeight="1">
      <c r="D612" s="11"/>
    </row>
    <row r="613" spans="4:4" ht="12.75" customHeight="1">
      <c r="D613" s="11"/>
    </row>
    <row r="614" spans="4:4" ht="12.75" customHeight="1">
      <c r="D614" s="11"/>
    </row>
    <row r="615" spans="4:4" ht="12.75" customHeight="1">
      <c r="D615" s="11"/>
    </row>
    <row r="616" spans="4:4" ht="12.75" customHeight="1">
      <c r="D616" s="11"/>
    </row>
    <row r="617" spans="4:4" ht="12.75" customHeight="1">
      <c r="D617" s="11"/>
    </row>
    <row r="618" spans="4:4" ht="12.75" customHeight="1">
      <c r="D618" s="11"/>
    </row>
    <row r="619" spans="4:4" ht="12.75" customHeight="1">
      <c r="D619" s="11"/>
    </row>
    <row r="620" spans="4:4" ht="12.75" customHeight="1">
      <c r="D620" s="11"/>
    </row>
    <row r="621" spans="4:4" ht="12.75" customHeight="1">
      <c r="D621" s="11"/>
    </row>
    <row r="622" spans="4:4" ht="12.75" customHeight="1">
      <c r="D622" s="11"/>
    </row>
    <row r="623" spans="4:4" ht="12.75" customHeight="1">
      <c r="D623" s="11"/>
    </row>
    <row r="624" spans="4:4" ht="12.75" customHeight="1">
      <c r="D624" s="11"/>
    </row>
    <row r="625" spans="4:4" ht="12.75" customHeight="1">
      <c r="D625" s="11"/>
    </row>
    <row r="626" spans="4:4" ht="12.75" customHeight="1">
      <c r="D626" s="11"/>
    </row>
    <row r="627" spans="4:4" ht="12.75" customHeight="1">
      <c r="D627" s="11"/>
    </row>
    <row r="628" spans="4:4" ht="12.75" customHeight="1">
      <c r="D628" s="11"/>
    </row>
    <row r="629" spans="4:4" ht="12.75" customHeight="1">
      <c r="D629" s="11"/>
    </row>
    <row r="630" spans="4:4" ht="12.75" customHeight="1">
      <c r="D630" s="11"/>
    </row>
    <row r="631" spans="4:4" ht="12.75" customHeight="1">
      <c r="D631" s="11"/>
    </row>
    <row r="632" spans="4:4" ht="12.75" customHeight="1">
      <c r="D632" s="11"/>
    </row>
    <row r="633" spans="4:4" ht="12.75" customHeight="1">
      <c r="D633" s="11"/>
    </row>
    <row r="634" spans="4:4" ht="12.75" customHeight="1">
      <c r="D634" s="11"/>
    </row>
    <row r="635" spans="4:4" ht="12.75" customHeight="1">
      <c r="D635" s="11"/>
    </row>
    <row r="636" spans="4:4" ht="12.75" customHeight="1">
      <c r="D636" s="11"/>
    </row>
    <row r="637" spans="4:4" ht="12.75" customHeight="1">
      <c r="D637" s="11"/>
    </row>
    <row r="638" spans="4:4" ht="12.75" customHeight="1">
      <c r="D638" s="11"/>
    </row>
    <row r="639" spans="4:4" ht="12.75" customHeight="1">
      <c r="D639" s="11"/>
    </row>
    <row r="640" spans="4:4" ht="12.75" customHeight="1">
      <c r="D640" s="11"/>
    </row>
    <row r="641" spans="4:4" ht="12.75" customHeight="1">
      <c r="D641" s="11"/>
    </row>
    <row r="642" spans="4:4" ht="12.75" customHeight="1">
      <c r="D642" s="11"/>
    </row>
    <row r="643" spans="4:4" ht="12.75" customHeight="1">
      <c r="D643" s="11"/>
    </row>
    <row r="644" spans="4:4" ht="12.75" customHeight="1">
      <c r="D644" s="11"/>
    </row>
    <row r="645" spans="4:4" ht="12.75" customHeight="1">
      <c r="D645" s="11"/>
    </row>
    <row r="646" spans="4:4" ht="12.75" customHeight="1">
      <c r="D646" s="11"/>
    </row>
    <row r="647" spans="4:4" ht="12.75" customHeight="1">
      <c r="D647" s="11"/>
    </row>
    <row r="648" spans="4:4" ht="12.75" customHeight="1">
      <c r="D648" s="11"/>
    </row>
    <row r="649" spans="4:4" ht="12.75" customHeight="1">
      <c r="D649" s="11"/>
    </row>
    <row r="650" spans="4:4" ht="12.75" customHeight="1">
      <c r="D650" s="11"/>
    </row>
    <row r="651" spans="4:4" ht="12.75" customHeight="1">
      <c r="D651" s="11"/>
    </row>
    <row r="652" spans="4:4" ht="12.75" customHeight="1">
      <c r="D652" s="11"/>
    </row>
    <row r="653" spans="4:4" ht="12.75" customHeight="1">
      <c r="D653" s="11"/>
    </row>
    <row r="654" spans="4:4" ht="12.75" customHeight="1">
      <c r="D654" s="11"/>
    </row>
    <row r="655" spans="4:4" ht="12.75" customHeight="1">
      <c r="D655" s="11"/>
    </row>
    <row r="656" spans="4:4" ht="12.75" customHeight="1">
      <c r="D656" s="11"/>
    </row>
    <row r="657" spans="4:4" ht="12.75" customHeight="1">
      <c r="D657" s="11"/>
    </row>
    <row r="658" spans="4:4" ht="12.75" customHeight="1">
      <c r="D658" s="11"/>
    </row>
    <row r="659" spans="4:4" ht="12.75" customHeight="1">
      <c r="D659" s="11"/>
    </row>
    <row r="660" spans="4:4" ht="12.75" customHeight="1">
      <c r="D660" s="11"/>
    </row>
    <row r="661" spans="4:4" ht="12.75" customHeight="1">
      <c r="D661" s="11"/>
    </row>
    <row r="662" spans="4:4" ht="12.75" customHeight="1">
      <c r="D662" s="11"/>
    </row>
    <row r="663" spans="4:4" ht="12.75" customHeight="1">
      <c r="D663" s="11"/>
    </row>
    <row r="664" spans="4:4" ht="12.75" customHeight="1">
      <c r="D664" s="11"/>
    </row>
    <row r="665" spans="4:4" ht="12.75" customHeight="1">
      <c r="D665" s="11"/>
    </row>
    <row r="666" spans="4:4" ht="12.75" customHeight="1">
      <c r="D666" s="11"/>
    </row>
    <row r="667" spans="4:4" ht="12.75" customHeight="1">
      <c r="D667" s="11"/>
    </row>
    <row r="668" spans="4:4" ht="12.75" customHeight="1">
      <c r="D668" s="11"/>
    </row>
    <row r="669" spans="4:4" ht="12.75" customHeight="1">
      <c r="D669" s="11"/>
    </row>
    <row r="670" spans="4:4" ht="12.75" customHeight="1">
      <c r="D670" s="11"/>
    </row>
    <row r="671" spans="4:4" ht="12.75" customHeight="1">
      <c r="D671" s="11"/>
    </row>
    <row r="672" spans="4:4" ht="12.75" customHeight="1">
      <c r="D672" s="11"/>
    </row>
    <row r="673" spans="4:4" ht="12.75" customHeight="1">
      <c r="D673" s="11"/>
    </row>
    <row r="674" spans="4:4" ht="12.75" customHeight="1">
      <c r="D674" s="11"/>
    </row>
    <row r="675" spans="4:4" ht="12.75" customHeight="1">
      <c r="D675" s="11"/>
    </row>
    <row r="676" spans="4:4" ht="12.75" customHeight="1">
      <c r="D676" s="11"/>
    </row>
    <row r="677" spans="4:4" ht="12.75" customHeight="1">
      <c r="D677" s="11"/>
    </row>
    <row r="678" spans="4:4" ht="12.75" customHeight="1">
      <c r="D678" s="11"/>
    </row>
    <row r="679" spans="4:4" ht="12.75" customHeight="1">
      <c r="D679" s="11"/>
    </row>
    <row r="680" spans="4:4" ht="12.75" customHeight="1">
      <c r="D680" s="11"/>
    </row>
    <row r="681" spans="4:4" ht="12.75" customHeight="1">
      <c r="D681" s="11"/>
    </row>
    <row r="682" spans="4:4" ht="12.75" customHeight="1">
      <c r="D682" s="11"/>
    </row>
    <row r="683" spans="4:4" ht="12.75" customHeight="1">
      <c r="D683" s="11"/>
    </row>
    <row r="684" spans="4:4" ht="12.75" customHeight="1">
      <c r="D684" s="11"/>
    </row>
    <row r="685" spans="4:4" ht="12.75" customHeight="1">
      <c r="D685" s="11"/>
    </row>
    <row r="686" spans="4:4" ht="12.75" customHeight="1">
      <c r="D686" s="11"/>
    </row>
    <row r="687" spans="4:4" ht="12.75" customHeight="1">
      <c r="D687" s="11"/>
    </row>
    <row r="688" spans="4:4" ht="12.75" customHeight="1">
      <c r="D688" s="11"/>
    </row>
    <row r="689" spans="4:4" ht="12.75" customHeight="1">
      <c r="D689" s="11"/>
    </row>
    <row r="690" spans="4:4" ht="12.75" customHeight="1">
      <c r="D690" s="11"/>
    </row>
    <row r="691" spans="4:4" ht="12.75" customHeight="1">
      <c r="D691" s="11"/>
    </row>
    <row r="692" spans="4:4" ht="12.75" customHeight="1">
      <c r="D692" s="11"/>
    </row>
    <row r="693" spans="4:4" ht="12.75" customHeight="1">
      <c r="D693" s="11"/>
    </row>
    <row r="694" spans="4:4" ht="12.75" customHeight="1">
      <c r="D694" s="11"/>
    </row>
    <row r="695" spans="4:4" ht="12.75" customHeight="1">
      <c r="D695" s="11"/>
    </row>
    <row r="696" spans="4:4" ht="12.75" customHeight="1">
      <c r="D696" s="11"/>
    </row>
    <row r="697" spans="4:4" ht="12.75" customHeight="1">
      <c r="D697" s="11"/>
    </row>
    <row r="698" spans="4:4" ht="12.75" customHeight="1">
      <c r="D698" s="11"/>
    </row>
    <row r="699" spans="4:4" ht="12.75" customHeight="1">
      <c r="D699" s="11"/>
    </row>
    <row r="700" spans="4:4" ht="12.75" customHeight="1">
      <c r="D700" s="11"/>
    </row>
    <row r="701" spans="4:4" ht="12.75" customHeight="1">
      <c r="D701" s="11"/>
    </row>
    <row r="702" spans="4:4" ht="12.75" customHeight="1">
      <c r="D702" s="11"/>
    </row>
    <row r="703" spans="4:4" ht="12.75" customHeight="1">
      <c r="D703" s="11"/>
    </row>
    <row r="704" spans="4:4" ht="12.75" customHeight="1">
      <c r="D704" s="11"/>
    </row>
    <row r="705" spans="4:4" ht="12.75" customHeight="1">
      <c r="D705" s="11"/>
    </row>
    <row r="706" spans="4:4" ht="12.75" customHeight="1">
      <c r="D706" s="11"/>
    </row>
    <row r="707" spans="4:4" ht="12.75" customHeight="1">
      <c r="D707" s="11"/>
    </row>
    <row r="708" spans="4:4" ht="12.75" customHeight="1">
      <c r="D708" s="11"/>
    </row>
    <row r="709" spans="4:4" ht="12.75" customHeight="1">
      <c r="D709" s="11"/>
    </row>
    <row r="710" spans="4:4" ht="12.75" customHeight="1">
      <c r="D710" s="11"/>
    </row>
    <row r="711" spans="4:4" ht="12.75" customHeight="1">
      <c r="D711" s="11"/>
    </row>
    <row r="712" spans="4:4" ht="12.75" customHeight="1">
      <c r="D712" s="11"/>
    </row>
    <row r="713" spans="4:4" ht="12.75" customHeight="1">
      <c r="D713" s="11"/>
    </row>
    <row r="714" spans="4:4" ht="12.75" customHeight="1">
      <c r="D714" s="11"/>
    </row>
    <row r="715" spans="4:4" ht="12.75" customHeight="1">
      <c r="D715" s="11"/>
    </row>
    <row r="716" spans="4:4" ht="12.75" customHeight="1">
      <c r="D716" s="11"/>
    </row>
    <row r="717" spans="4:4" ht="12.75" customHeight="1">
      <c r="D717" s="11"/>
    </row>
    <row r="718" spans="4:4" ht="12.75" customHeight="1">
      <c r="D718" s="11"/>
    </row>
    <row r="719" spans="4:4" ht="12.75" customHeight="1">
      <c r="D719" s="11"/>
    </row>
    <row r="720" spans="4:4" ht="12.75" customHeight="1">
      <c r="D720" s="11"/>
    </row>
    <row r="721" spans="4:4" ht="12.75" customHeight="1">
      <c r="D721" s="11"/>
    </row>
    <row r="722" spans="4:4" ht="12.75" customHeight="1">
      <c r="D722" s="11"/>
    </row>
    <row r="723" spans="4:4" ht="12.75" customHeight="1">
      <c r="D723" s="11"/>
    </row>
    <row r="724" spans="4:4" ht="12.75" customHeight="1">
      <c r="D724" s="11"/>
    </row>
    <row r="725" spans="4:4" ht="12.75" customHeight="1">
      <c r="D725" s="11"/>
    </row>
    <row r="726" spans="4:4" ht="12.75" customHeight="1">
      <c r="D726" s="11"/>
    </row>
    <row r="727" spans="4:4" ht="12.75" customHeight="1">
      <c r="D727" s="11"/>
    </row>
    <row r="728" spans="4:4" ht="12.75" customHeight="1">
      <c r="D728" s="11"/>
    </row>
    <row r="729" spans="4:4" ht="12.75" customHeight="1">
      <c r="D729" s="11"/>
    </row>
    <row r="730" spans="4:4" ht="12.75" customHeight="1">
      <c r="D730" s="11"/>
    </row>
    <row r="731" spans="4:4" ht="12.75" customHeight="1">
      <c r="D731" s="11"/>
    </row>
    <row r="732" spans="4:4" ht="12.75" customHeight="1">
      <c r="D732" s="11"/>
    </row>
    <row r="733" spans="4:4" ht="12.75" customHeight="1">
      <c r="D733" s="11"/>
    </row>
    <row r="734" spans="4:4" ht="12.75" customHeight="1">
      <c r="D734" s="11"/>
    </row>
    <row r="735" spans="4:4" ht="12.75" customHeight="1">
      <c r="D735" s="11"/>
    </row>
    <row r="736" spans="4:4" ht="12.75" customHeight="1">
      <c r="D736" s="11"/>
    </row>
    <row r="737" spans="4:4" ht="12.75" customHeight="1">
      <c r="D737" s="11"/>
    </row>
    <row r="738" spans="4:4" ht="12.75" customHeight="1">
      <c r="D738" s="11"/>
    </row>
    <row r="739" spans="4:4" ht="12.75" customHeight="1">
      <c r="D739" s="11"/>
    </row>
    <row r="740" spans="4:4" ht="12.75" customHeight="1">
      <c r="D740" s="11"/>
    </row>
    <row r="741" spans="4:4" ht="12.75" customHeight="1">
      <c r="D741" s="11"/>
    </row>
    <row r="742" spans="4:4" ht="12.75" customHeight="1">
      <c r="D742" s="11"/>
    </row>
    <row r="743" spans="4:4" ht="12.75" customHeight="1">
      <c r="D743" s="11"/>
    </row>
    <row r="744" spans="4:4" ht="12.75" customHeight="1">
      <c r="D744" s="11"/>
    </row>
    <row r="745" spans="4:4" ht="12.75" customHeight="1">
      <c r="D745" s="11"/>
    </row>
    <row r="746" spans="4:4" ht="12.75" customHeight="1">
      <c r="D746" s="11"/>
    </row>
    <row r="747" spans="4:4" ht="12.75" customHeight="1">
      <c r="D747" s="11"/>
    </row>
    <row r="748" spans="4:4" ht="12.75" customHeight="1">
      <c r="D748" s="11"/>
    </row>
    <row r="749" spans="4:4" ht="12.75" customHeight="1">
      <c r="D749" s="11"/>
    </row>
    <row r="750" spans="4:4" ht="12.75" customHeight="1">
      <c r="D750" s="11"/>
    </row>
    <row r="751" spans="4:4" ht="12.75" customHeight="1">
      <c r="D751" s="11"/>
    </row>
    <row r="752" spans="4:4" ht="12.75" customHeight="1">
      <c r="D752" s="11"/>
    </row>
    <row r="753" spans="4:4" ht="12.75" customHeight="1">
      <c r="D753" s="11"/>
    </row>
    <row r="754" spans="4:4" ht="12.75" customHeight="1">
      <c r="D754" s="11"/>
    </row>
    <row r="755" spans="4:4" ht="12.75" customHeight="1">
      <c r="D755" s="11"/>
    </row>
    <row r="756" spans="4:4" ht="12.75" customHeight="1">
      <c r="D756" s="11"/>
    </row>
    <row r="757" spans="4:4" ht="12.75" customHeight="1">
      <c r="D757" s="11"/>
    </row>
    <row r="758" spans="4:4" ht="12.75" customHeight="1">
      <c r="D758" s="11"/>
    </row>
    <row r="759" spans="4:4" ht="12.75" customHeight="1">
      <c r="D759" s="11"/>
    </row>
    <row r="760" spans="4:4" ht="12.75" customHeight="1">
      <c r="D760" s="11"/>
    </row>
    <row r="761" spans="4:4" ht="12.75" customHeight="1">
      <c r="D761" s="11"/>
    </row>
    <row r="762" spans="4:4" ht="12.75" customHeight="1">
      <c r="D762" s="11"/>
    </row>
    <row r="763" spans="4:4" ht="12.75" customHeight="1">
      <c r="D763" s="11"/>
    </row>
    <row r="764" spans="4:4" ht="12.75" customHeight="1">
      <c r="D764" s="11"/>
    </row>
    <row r="765" spans="4:4" ht="12.75" customHeight="1">
      <c r="D765" s="11"/>
    </row>
    <row r="766" spans="4:4" ht="12.75" customHeight="1">
      <c r="D766" s="11"/>
    </row>
    <row r="767" spans="4:4" ht="12.75" customHeight="1">
      <c r="D767" s="11"/>
    </row>
    <row r="768" spans="4:4" ht="12.75" customHeight="1">
      <c r="D768" s="11"/>
    </row>
    <row r="769" spans="4:4" ht="12.75" customHeight="1">
      <c r="D769" s="11"/>
    </row>
    <row r="770" spans="4:4" ht="12.75" customHeight="1">
      <c r="D770" s="11"/>
    </row>
    <row r="771" spans="4:4" ht="12.75" customHeight="1">
      <c r="D771" s="11"/>
    </row>
    <row r="772" spans="4:4" ht="12.75" customHeight="1">
      <c r="D772" s="11"/>
    </row>
    <row r="773" spans="4:4" ht="12.75" customHeight="1">
      <c r="D773" s="11"/>
    </row>
    <row r="774" spans="4:4" ht="12.75" customHeight="1">
      <c r="D774" s="11"/>
    </row>
    <row r="775" spans="4:4" ht="12.75" customHeight="1">
      <c r="D775" s="11"/>
    </row>
    <row r="776" spans="4:4" ht="12.75" customHeight="1">
      <c r="D776" s="11"/>
    </row>
    <row r="777" spans="4:4" ht="12.75" customHeight="1">
      <c r="D777" s="11"/>
    </row>
    <row r="778" spans="4:4" ht="12.75" customHeight="1">
      <c r="D778" s="11"/>
    </row>
    <row r="779" spans="4:4" ht="12.75" customHeight="1">
      <c r="D779" s="11"/>
    </row>
    <row r="780" spans="4:4" ht="12.75" customHeight="1">
      <c r="D780" s="11"/>
    </row>
    <row r="781" spans="4:4" ht="12.75" customHeight="1">
      <c r="D781" s="11"/>
    </row>
    <row r="782" spans="4:4" ht="12.75" customHeight="1">
      <c r="D782" s="11"/>
    </row>
    <row r="783" spans="4:4" ht="12.75" customHeight="1">
      <c r="D783" s="11"/>
    </row>
    <row r="784" spans="4:4" ht="12.75" customHeight="1">
      <c r="D784" s="11"/>
    </row>
    <row r="785" spans="4:4" ht="12.75" customHeight="1">
      <c r="D785" s="11"/>
    </row>
    <row r="786" spans="4:4" ht="12.75" customHeight="1">
      <c r="D786" s="11"/>
    </row>
    <row r="787" spans="4:4" ht="12.75" customHeight="1">
      <c r="D787" s="11"/>
    </row>
    <row r="788" spans="4:4" ht="12.75" customHeight="1">
      <c r="D788" s="11"/>
    </row>
    <row r="789" spans="4:4" ht="12.75" customHeight="1">
      <c r="D789" s="11"/>
    </row>
    <row r="790" spans="4:4" ht="12.75" customHeight="1">
      <c r="D790" s="11"/>
    </row>
    <row r="791" spans="4:4" ht="12.75" customHeight="1">
      <c r="D791" s="11"/>
    </row>
    <row r="792" spans="4:4" ht="12.75" customHeight="1">
      <c r="D792" s="11"/>
    </row>
    <row r="793" spans="4:4" ht="12.75" customHeight="1">
      <c r="D793" s="11"/>
    </row>
    <row r="794" spans="4:4" ht="12.75" customHeight="1">
      <c r="D794" s="11"/>
    </row>
    <row r="795" spans="4:4" ht="12.75" customHeight="1">
      <c r="D795" s="11"/>
    </row>
    <row r="796" spans="4:4" ht="12.75" customHeight="1">
      <c r="D796" s="11"/>
    </row>
    <row r="797" spans="4:4" ht="12.75" customHeight="1">
      <c r="D797" s="11"/>
    </row>
    <row r="798" spans="4:4" ht="12.75" customHeight="1">
      <c r="D798" s="11"/>
    </row>
    <row r="799" spans="4:4" ht="12.75" customHeight="1">
      <c r="D799" s="11"/>
    </row>
    <row r="800" spans="4:4" ht="12.75" customHeight="1">
      <c r="D800" s="11"/>
    </row>
    <row r="801" spans="4:4" ht="12.75" customHeight="1">
      <c r="D801" s="11"/>
    </row>
    <row r="802" spans="4:4" ht="12.75" customHeight="1">
      <c r="D802" s="11"/>
    </row>
    <row r="803" spans="4:4" ht="12.75" customHeight="1">
      <c r="D803" s="11"/>
    </row>
    <row r="804" spans="4:4" ht="12.75" customHeight="1">
      <c r="D804" s="11"/>
    </row>
    <row r="805" spans="4:4" ht="12.75" customHeight="1">
      <c r="D805" s="11"/>
    </row>
    <row r="806" spans="4:4" ht="12.75" customHeight="1">
      <c r="D806" s="11"/>
    </row>
    <row r="807" spans="4:4" ht="12.75" customHeight="1">
      <c r="D807" s="11"/>
    </row>
    <row r="808" spans="4:4" ht="12.75" customHeight="1">
      <c r="D808" s="11"/>
    </row>
    <row r="809" spans="4:4" ht="12.75" customHeight="1">
      <c r="D809" s="11"/>
    </row>
    <row r="810" spans="4:4" ht="12.75" customHeight="1">
      <c r="D810" s="11"/>
    </row>
    <row r="811" spans="4:4" ht="12.75" customHeight="1">
      <c r="D811" s="11"/>
    </row>
    <row r="812" spans="4:4" ht="12.75" customHeight="1">
      <c r="D812" s="11"/>
    </row>
    <row r="813" spans="4:4" ht="12.75" customHeight="1">
      <c r="D813" s="11"/>
    </row>
    <row r="814" spans="4:4" ht="12.75" customHeight="1">
      <c r="D814" s="11"/>
    </row>
    <row r="815" spans="4:4" ht="12.75" customHeight="1">
      <c r="D815" s="11"/>
    </row>
    <row r="816" spans="4:4" ht="12.75" customHeight="1">
      <c r="D816" s="11"/>
    </row>
    <row r="817" spans="4:4" ht="12.75" customHeight="1">
      <c r="D817" s="11"/>
    </row>
    <row r="818" spans="4:4" ht="12.75" customHeight="1">
      <c r="D818" s="11"/>
    </row>
    <row r="819" spans="4:4" ht="12.75" customHeight="1">
      <c r="D819" s="11"/>
    </row>
    <row r="820" spans="4:4" ht="12.75" customHeight="1">
      <c r="D820" s="11"/>
    </row>
    <row r="821" spans="4:4" ht="12.75" customHeight="1">
      <c r="D821" s="11"/>
    </row>
    <row r="822" spans="4:4" ht="12.75" customHeight="1">
      <c r="D822" s="11"/>
    </row>
    <row r="823" spans="4:4" ht="12.75" customHeight="1">
      <c r="D823" s="11"/>
    </row>
    <row r="824" spans="4:4" ht="12.75" customHeight="1">
      <c r="D824" s="11"/>
    </row>
    <row r="825" spans="4:4" ht="12.75" customHeight="1">
      <c r="D825" s="11"/>
    </row>
    <row r="826" spans="4:4" ht="12.75" customHeight="1">
      <c r="D826" s="11"/>
    </row>
    <row r="827" spans="4:4" ht="12.75" customHeight="1">
      <c r="D827" s="11"/>
    </row>
    <row r="828" spans="4:4" ht="12.75" customHeight="1">
      <c r="D828" s="11"/>
    </row>
    <row r="829" spans="4:4" ht="12.75" customHeight="1">
      <c r="D829" s="11"/>
    </row>
    <row r="830" spans="4:4" ht="12.75" customHeight="1">
      <c r="D830" s="11"/>
    </row>
    <row r="831" spans="4:4" ht="12.75" customHeight="1">
      <c r="D831" s="11"/>
    </row>
    <row r="832" spans="4:4" ht="12.75" customHeight="1">
      <c r="D832" s="11"/>
    </row>
    <row r="833" spans="4:4" ht="12.75" customHeight="1">
      <c r="D833" s="11"/>
    </row>
    <row r="834" spans="4:4" ht="12.75" customHeight="1">
      <c r="D834" s="11"/>
    </row>
    <row r="835" spans="4:4" ht="12.75" customHeight="1">
      <c r="D835" s="11"/>
    </row>
    <row r="836" spans="4:4" ht="12.75" customHeight="1">
      <c r="D836" s="11"/>
    </row>
    <row r="837" spans="4:4" ht="12.75" customHeight="1">
      <c r="D837" s="11"/>
    </row>
    <row r="838" spans="4:4" ht="12.75" customHeight="1">
      <c r="D838" s="11"/>
    </row>
    <row r="839" spans="4:4" ht="12.75" customHeight="1">
      <c r="D839" s="11"/>
    </row>
    <row r="840" spans="4:4" ht="12.75" customHeight="1">
      <c r="D840" s="11"/>
    </row>
    <row r="841" spans="4:4" ht="12.75" customHeight="1">
      <c r="D841" s="11"/>
    </row>
    <row r="842" spans="4:4" ht="12.75" customHeight="1">
      <c r="D842" s="11"/>
    </row>
    <row r="843" spans="4:4" ht="12.75" customHeight="1">
      <c r="D843" s="11"/>
    </row>
    <row r="844" spans="4:4" ht="12.75" customHeight="1">
      <c r="D844" s="11"/>
    </row>
    <row r="845" spans="4:4" ht="12.75" customHeight="1">
      <c r="D845" s="11"/>
    </row>
    <row r="846" spans="4:4" ht="12.75" customHeight="1">
      <c r="D846" s="11"/>
    </row>
    <row r="847" spans="4:4" ht="12.75" customHeight="1">
      <c r="D847" s="11"/>
    </row>
    <row r="848" spans="4:4" ht="12.75" customHeight="1">
      <c r="D848" s="11"/>
    </row>
    <row r="849" spans="4:4" ht="12.75" customHeight="1">
      <c r="D849" s="11"/>
    </row>
    <row r="850" spans="4:4" ht="12.75" customHeight="1">
      <c r="D850" s="11"/>
    </row>
    <row r="851" spans="4:4" ht="12.75" customHeight="1">
      <c r="D851" s="11"/>
    </row>
    <row r="852" spans="4:4" ht="12.75" customHeight="1">
      <c r="D852" s="11"/>
    </row>
    <row r="853" spans="4:4" ht="12.75" customHeight="1">
      <c r="D853" s="11"/>
    </row>
    <row r="854" spans="4:4" ht="12.75" customHeight="1">
      <c r="D854" s="11"/>
    </row>
    <row r="855" spans="4:4" ht="12.75" customHeight="1">
      <c r="D855" s="11"/>
    </row>
    <row r="856" spans="4:4" ht="12.75" customHeight="1">
      <c r="D856" s="11"/>
    </row>
    <row r="857" spans="4:4" ht="12.75" customHeight="1">
      <c r="D857" s="11"/>
    </row>
    <row r="858" spans="4:4" ht="12.75" customHeight="1">
      <c r="D858" s="11"/>
    </row>
    <row r="859" spans="4:4" ht="12.75" customHeight="1">
      <c r="D859" s="11"/>
    </row>
    <row r="860" spans="4:4" ht="12.75" customHeight="1">
      <c r="D860" s="11"/>
    </row>
    <row r="861" spans="4:4" ht="12.75" customHeight="1">
      <c r="D861" s="11"/>
    </row>
    <row r="862" spans="4:4" ht="12.75" customHeight="1">
      <c r="D862" s="11"/>
    </row>
    <row r="863" spans="4:4" ht="12.75" customHeight="1">
      <c r="D863" s="11"/>
    </row>
    <row r="864" spans="4:4" ht="12.75" customHeight="1">
      <c r="D864" s="11"/>
    </row>
    <row r="865" spans="4:4" ht="12.75" customHeight="1">
      <c r="D865" s="11"/>
    </row>
    <row r="866" spans="4:4" ht="12.75" customHeight="1">
      <c r="D866" s="11"/>
    </row>
    <row r="867" spans="4:4" ht="12.75" customHeight="1">
      <c r="D867" s="11"/>
    </row>
    <row r="868" spans="4:4" ht="12.75" customHeight="1">
      <c r="D868" s="11"/>
    </row>
    <row r="869" spans="4:4" ht="12.75" customHeight="1">
      <c r="D869" s="11"/>
    </row>
    <row r="870" spans="4:4" ht="12.75" customHeight="1">
      <c r="D870" s="11"/>
    </row>
    <row r="871" spans="4:4" ht="12.75" customHeight="1">
      <c r="D871" s="11"/>
    </row>
    <row r="872" spans="4:4" ht="12.75" customHeight="1">
      <c r="D872" s="11"/>
    </row>
    <row r="873" spans="4:4" ht="12.75" customHeight="1">
      <c r="D873" s="11"/>
    </row>
    <row r="874" spans="4:4" ht="12.75" customHeight="1">
      <c r="D874" s="11"/>
    </row>
    <row r="875" spans="4:4" ht="12.75" customHeight="1">
      <c r="D875" s="11"/>
    </row>
    <row r="876" spans="4:4" ht="12.75" customHeight="1">
      <c r="D876" s="11"/>
    </row>
    <row r="877" spans="4:4" ht="12.75" customHeight="1">
      <c r="D877" s="11"/>
    </row>
    <row r="878" spans="4:4" ht="12.75" customHeight="1">
      <c r="D878" s="11"/>
    </row>
    <row r="879" spans="4:4" ht="12.75" customHeight="1">
      <c r="D879" s="11"/>
    </row>
    <row r="880" spans="4:4" ht="12.75" customHeight="1">
      <c r="D880" s="11"/>
    </row>
    <row r="881" spans="4:4" ht="12.75" customHeight="1">
      <c r="D881" s="11"/>
    </row>
    <row r="882" spans="4:4" ht="12.75" customHeight="1">
      <c r="D882" s="11"/>
    </row>
    <row r="883" spans="4:4" ht="12.75" customHeight="1">
      <c r="D883" s="11"/>
    </row>
    <row r="884" spans="4:4" ht="12.75" customHeight="1">
      <c r="D884" s="11"/>
    </row>
    <row r="885" spans="4:4" ht="12.75" customHeight="1">
      <c r="D885" s="11"/>
    </row>
    <row r="886" spans="4:4" ht="12.75" customHeight="1">
      <c r="D886" s="11"/>
    </row>
    <row r="887" spans="4:4" ht="12.75" customHeight="1">
      <c r="D887" s="11"/>
    </row>
    <row r="888" spans="4:4" ht="12.75" customHeight="1">
      <c r="D888" s="11"/>
    </row>
    <row r="889" spans="4:4" ht="12.75" customHeight="1">
      <c r="D889" s="11"/>
    </row>
    <row r="890" spans="4:4" ht="12.75" customHeight="1">
      <c r="D890" s="11"/>
    </row>
    <row r="891" spans="4:4" ht="12.75" customHeight="1">
      <c r="D891" s="11"/>
    </row>
    <row r="892" spans="4:4" ht="12.75" customHeight="1">
      <c r="D892" s="11"/>
    </row>
    <row r="893" spans="4:4" ht="12.75" customHeight="1">
      <c r="D893" s="11"/>
    </row>
    <row r="894" spans="4:4" ht="12.75" customHeight="1">
      <c r="D894" s="11"/>
    </row>
    <row r="895" spans="4:4" ht="12.75" customHeight="1">
      <c r="D895" s="11"/>
    </row>
    <row r="896" spans="4:4" ht="12.75" customHeight="1">
      <c r="D896" s="11"/>
    </row>
    <row r="897" spans="4:4" ht="12.75" customHeight="1">
      <c r="D897" s="11"/>
    </row>
    <row r="898" spans="4:4" ht="12.75" customHeight="1">
      <c r="D898" s="11"/>
    </row>
    <row r="899" spans="4:4" ht="12.75" customHeight="1">
      <c r="D899" s="11"/>
    </row>
    <row r="900" spans="4:4" ht="12.75" customHeight="1">
      <c r="D900" s="11"/>
    </row>
    <row r="901" spans="4:4" ht="12.75" customHeight="1">
      <c r="D901" s="11"/>
    </row>
    <row r="902" spans="4:4" ht="12.75" customHeight="1">
      <c r="D902" s="11"/>
    </row>
    <row r="903" spans="4:4" ht="12.75" customHeight="1">
      <c r="D903" s="11"/>
    </row>
    <row r="904" spans="4:4" ht="12.75" customHeight="1">
      <c r="D904" s="11"/>
    </row>
    <row r="905" spans="4:4" ht="12.75" customHeight="1">
      <c r="D905" s="11"/>
    </row>
    <row r="906" spans="4:4" ht="12.75" customHeight="1">
      <c r="D906" s="11"/>
    </row>
    <row r="907" spans="4:4" ht="12.75" customHeight="1">
      <c r="D907" s="11"/>
    </row>
    <row r="908" spans="4:4" ht="12.75" customHeight="1">
      <c r="D908" s="11"/>
    </row>
    <row r="909" spans="4:4" ht="12.75" customHeight="1">
      <c r="D909" s="11"/>
    </row>
    <row r="910" spans="4:4" ht="12.75" customHeight="1">
      <c r="D910" s="11"/>
    </row>
    <row r="911" spans="4:4" ht="12.75" customHeight="1">
      <c r="D911" s="11"/>
    </row>
    <row r="912" spans="4:4" ht="12.75" customHeight="1">
      <c r="D912" s="11"/>
    </row>
    <row r="913" spans="4:4" ht="12.75" customHeight="1">
      <c r="D913" s="11"/>
    </row>
    <row r="914" spans="4:4" ht="12.75" customHeight="1">
      <c r="D914" s="11"/>
    </row>
    <row r="915" spans="4:4" ht="12.75" customHeight="1">
      <c r="D915" s="11"/>
    </row>
    <row r="916" spans="4:4" ht="12.75" customHeight="1">
      <c r="D916" s="11"/>
    </row>
    <row r="917" spans="4:4" ht="12.75" customHeight="1">
      <c r="D917" s="11"/>
    </row>
    <row r="918" spans="4:4" ht="12.75" customHeight="1">
      <c r="D918" s="11"/>
    </row>
    <row r="919" spans="4:4" ht="12.75" customHeight="1">
      <c r="D919" s="11"/>
    </row>
    <row r="920" spans="4:4" ht="12.75" customHeight="1">
      <c r="D920" s="11"/>
    </row>
    <row r="921" spans="4:4" ht="12.75" customHeight="1">
      <c r="D921" s="11"/>
    </row>
    <row r="922" spans="4:4" ht="12.75" customHeight="1">
      <c r="D922" s="11"/>
    </row>
    <row r="923" spans="4:4" ht="12.75" customHeight="1">
      <c r="D923" s="11"/>
    </row>
    <row r="924" spans="4:4" ht="12.75" customHeight="1">
      <c r="D924" s="11"/>
    </row>
    <row r="925" spans="4:4" ht="12.75" customHeight="1">
      <c r="D925" s="11"/>
    </row>
    <row r="926" spans="4:4" ht="12.75" customHeight="1">
      <c r="D926" s="11"/>
    </row>
    <row r="927" spans="4:4" ht="12.75" customHeight="1">
      <c r="D927" s="11"/>
    </row>
    <row r="928" spans="4:4" ht="12.75" customHeight="1">
      <c r="D928" s="11"/>
    </row>
    <row r="929" spans="4:4" ht="12.75" customHeight="1">
      <c r="D929" s="11"/>
    </row>
    <row r="930" spans="4:4" ht="12.75" customHeight="1">
      <c r="D930" s="11"/>
    </row>
    <row r="931" spans="4:4" ht="12.75" customHeight="1">
      <c r="D931" s="11"/>
    </row>
    <row r="932" spans="4:4" ht="12.75" customHeight="1">
      <c r="D932" s="11"/>
    </row>
    <row r="933" spans="4:4" ht="12.75" customHeight="1">
      <c r="D933" s="11"/>
    </row>
    <row r="934" spans="4:4" ht="12.75" customHeight="1">
      <c r="D934" s="11"/>
    </row>
    <row r="935" spans="4:4" ht="12.75" customHeight="1">
      <c r="D935" s="11"/>
    </row>
    <row r="936" spans="4:4" ht="12.75" customHeight="1">
      <c r="D936" s="11"/>
    </row>
    <row r="937" spans="4:4" ht="12.75" customHeight="1">
      <c r="D937" s="11"/>
    </row>
    <row r="938" spans="4:4" ht="12.75" customHeight="1">
      <c r="D938" s="11"/>
    </row>
    <row r="939" spans="4:4" ht="12.75" customHeight="1">
      <c r="D939" s="11"/>
    </row>
    <row r="940" spans="4:4" ht="12.75" customHeight="1">
      <c r="D940" s="11"/>
    </row>
    <row r="941" spans="4:4" ht="12.75" customHeight="1">
      <c r="D941" s="11"/>
    </row>
    <row r="942" spans="4:4" ht="12.75" customHeight="1">
      <c r="D942" s="11"/>
    </row>
    <row r="943" spans="4:4" ht="12.75" customHeight="1">
      <c r="D943" s="11"/>
    </row>
    <row r="944" spans="4:4" ht="12.75" customHeight="1">
      <c r="D944" s="11"/>
    </row>
    <row r="945" spans="4:4" ht="12.75" customHeight="1">
      <c r="D945" s="11"/>
    </row>
    <row r="946" spans="4:4" ht="12.75" customHeight="1">
      <c r="D946" s="11"/>
    </row>
    <row r="947" spans="4:4" ht="12.75" customHeight="1">
      <c r="D947" s="11"/>
    </row>
    <row r="948" spans="4:4" ht="12.75" customHeight="1">
      <c r="D948" s="11"/>
    </row>
    <row r="949" spans="4:4" ht="12.75" customHeight="1">
      <c r="D949" s="11"/>
    </row>
    <row r="950" spans="4:4" ht="12.75" customHeight="1">
      <c r="D950" s="11"/>
    </row>
    <row r="951" spans="4:4" ht="12.75" customHeight="1">
      <c r="D951" s="11"/>
    </row>
    <row r="952" spans="4:4" ht="12.75" customHeight="1">
      <c r="D952" s="11"/>
    </row>
    <row r="953" spans="4:4" ht="12.75" customHeight="1">
      <c r="D953" s="11"/>
    </row>
    <row r="954" spans="4:4" ht="12.75" customHeight="1">
      <c r="D954" s="11"/>
    </row>
    <row r="955" spans="4:4" ht="12.75" customHeight="1">
      <c r="D955" s="11"/>
    </row>
    <row r="956" spans="4:4" ht="12.75" customHeight="1">
      <c r="D956" s="11"/>
    </row>
    <row r="957" spans="4:4" ht="12.75" customHeight="1">
      <c r="D957" s="11"/>
    </row>
    <row r="958" spans="4:4" ht="12.75" customHeight="1">
      <c r="D958" s="11"/>
    </row>
    <row r="959" spans="4:4" ht="12.75" customHeight="1">
      <c r="D959" s="11"/>
    </row>
    <row r="960" spans="4:4" ht="12.75" customHeight="1">
      <c r="D960" s="11"/>
    </row>
    <row r="961" spans="4:4" ht="12.75" customHeight="1">
      <c r="D961" s="11"/>
    </row>
    <row r="962" spans="4:4" ht="12.75" customHeight="1">
      <c r="D962" s="11"/>
    </row>
    <row r="963" spans="4:4" ht="12.75" customHeight="1">
      <c r="D963" s="11"/>
    </row>
    <row r="964" spans="4:4" ht="12.75" customHeight="1">
      <c r="D964" s="11"/>
    </row>
    <row r="965" spans="4:4" ht="12.75" customHeight="1">
      <c r="D965" s="11"/>
    </row>
    <row r="966" spans="4:4" ht="12.75" customHeight="1">
      <c r="D966" s="11"/>
    </row>
    <row r="967" spans="4:4" ht="12.75" customHeight="1">
      <c r="D967" s="11"/>
    </row>
    <row r="968" spans="4:4" ht="12.75" customHeight="1">
      <c r="D968" s="11"/>
    </row>
    <row r="969" spans="4:4" ht="12.75" customHeight="1">
      <c r="D969" s="11"/>
    </row>
    <row r="970" spans="4:4" ht="12.75" customHeight="1">
      <c r="D970" s="11"/>
    </row>
    <row r="971" spans="4:4" ht="12.75" customHeight="1">
      <c r="D971" s="11"/>
    </row>
    <row r="972" spans="4:4" ht="12.75" customHeight="1">
      <c r="D972" s="11"/>
    </row>
    <row r="973" spans="4:4" ht="12.75" customHeight="1">
      <c r="D973" s="11"/>
    </row>
    <row r="974" spans="4:4" ht="12.75" customHeight="1">
      <c r="D974" s="11"/>
    </row>
    <row r="975" spans="4:4" ht="12.75" customHeight="1">
      <c r="D975" s="11"/>
    </row>
    <row r="976" spans="4:4" ht="12.75" customHeight="1">
      <c r="D976" s="11"/>
    </row>
    <row r="977" spans="4:4" ht="12.75" customHeight="1">
      <c r="D977" s="11"/>
    </row>
    <row r="978" spans="4:4" ht="12.75" customHeight="1">
      <c r="D978" s="11"/>
    </row>
    <row r="979" spans="4:4" ht="12.75" customHeight="1">
      <c r="D979" s="11"/>
    </row>
    <row r="980" spans="4:4" ht="12.75" customHeight="1">
      <c r="D980" s="11"/>
    </row>
    <row r="981" spans="4:4" ht="12.75" customHeight="1">
      <c r="D981" s="11"/>
    </row>
    <row r="982" spans="4:4" ht="12.75" customHeight="1">
      <c r="D982" s="11"/>
    </row>
    <row r="983" spans="4:4" ht="12.75" customHeight="1">
      <c r="D983" s="11"/>
    </row>
    <row r="984" spans="4:4" ht="12.75" customHeight="1">
      <c r="D984" s="11"/>
    </row>
    <row r="985" spans="4:4" ht="12.75" customHeight="1">
      <c r="D985" s="11"/>
    </row>
    <row r="986" spans="4:4" ht="12.75" customHeight="1">
      <c r="D986" s="11"/>
    </row>
    <row r="987" spans="4:4" ht="12.75" customHeight="1">
      <c r="D987" s="11"/>
    </row>
    <row r="988" spans="4:4" ht="12.75" customHeight="1">
      <c r="D988" s="11"/>
    </row>
    <row r="989" spans="4:4" ht="12.75" customHeight="1">
      <c r="D989" s="11"/>
    </row>
    <row r="990" spans="4:4" ht="12.75" customHeight="1">
      <c r="D990" s="11"/>
    </row>
    <row r="991" spans="4:4" ht="12.75" customHeight="1">
      <c r="D991" s="11"/>
    </row>
    <row r="992" spans="4:4" ht="12.75" customHeight="1">
      <c r="D992" s="11"/>
    </row>
    <row r="993" spans="4:4" ht="12.75" customHeight="1">
      <c r="D993" s="11"/>
    </row>
    <row r="994" spans="4:4" ht="12.75" customHeight="1">
      <c r="D994" s="11"/>
    </row>
    <row r="995" spans="4:4" ht="12.75" customHeight="1">
      <c r="D995" s="11"/>
    </row>
    <row r="996" spans="4:4" ht="12.75" customHeight="1">
      <c r="D996" s="11"/>
    </row>
    <row r="997" spans="4:4" ht="12.75" customHeight="1">
      <c r="D997" s="11"/>
    </row>
    <row r="998" spans="4:4" ht="12.75" customHeight="1">
      <c r="D998" s="11"/>
    </row>
    <row r="999" spans="4:4" ht="12.75" customHeight="1">
      <c r="D999" s="11"/>
    </row>
    <row r="1000" spans="4:4" ht="12.75" customHeight="1">
      <c r="D1000" s="11"/>
    </row>
  </sheetData>
  <mergeCells count="28">
    <mergeCell ref="A29:B29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12:B12"/>
    <mergeCell ref="A13:B13"/>
    <mergeCell ref="A14:B14"/>
    <mergeCell ref="A15:B15"/>
    <mergeCell ref="A23:B23"/>
    <mergeCell ref="A7:B7"/>
    <mergeCell ref="A8:B8"/>
    <mergeCell ref="A9:B9"/>
    <mergeCell ref="A10:B10"/>
    <mergeCell ref="A11:B11"/>
    <mergeCell ref="C1:E1"/>
    <mergeCell ref="A3:B3"/>
    <mergeCell ref="A4:B4"/>
    <mergeCell ref="A5:B5"/>
    <mergeCell ref="A6:B6"/>
  </mergeCells>
  <phoneticPr fontId="19"/>
  <conditionalFormatting sqref="G5">
    <cfRule type="notContainsBlanks" dxfId="1" priority="1">
      <formula>LEN(TRIM(G5))&gt;0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tabSelected="1" topLeftCell="A2" workbookViewId="0">
      <selection activeCell="E23" sqref="E23"/>
    </sheetView>
  </sheetViews>
  <sheetFormatPr defaultColWidth="12.6640625" defaultRowHeight="15" customHeight="1"/>
  <cols>
    <col min="1" max="2" width="19.88671875" customWidth="1"/>
    <col min="3" max="3" width="11.88671875" customWidth="1"/>
    <col min="4" max="4" width="9.33203125" customWidth="1"/>
    <col min="5" max="5" width="48" customWidth="1"/>
    <col min="6" max="25" width="7.6640625" customWidth="1"/>
  </cols>
  <sheetData>
    <row r="1" spans="1:5" ht="39" customHeight="1">
      <c r="A1" s="125"/>
      <c r="B1" s="116"/>
      <c r="C1" s="115" t="s">
        <v>10</v>
      </c>
      <c r="D1" s="116"/>
      <c r="E1" s="116"/>
    </row>
    <row r="2" spans="1:5" ht="37.5" customHeight="1">
      <c r="A2" s="12" t="s">
        <v>11</v>
      </c>
      <c r="B2" s="126"/>
      <c r="C2" s="127"/>
      <c r="D2" s="128"/>
      <c r="E2" s="14"/>
    </row>
    <row r="3" spans="1:5" ht="12.75" customHeight="1">
      <c r="A3" s="119" t="s">
        <v>0</v>
      </c>
      <c r="B3" s="120"/>
      <c r="C3" s="20" t="s">
        <v>5</v>
      </c>
      <c r="D3" s="21" t="s">
        <v>6</v>
      </c>
      <c r="E3" s="16" t="s">
        <v>7</v>
      </c>
    </row>
    <row r="4" spans="1:5" ht="14.4">
      <c r="A4" s="17" t="str">
        <f>IFERROR(VLOOKUP(SMALL(データ!$C:$C,1),データ!$C:$H,2,TRUE),"見つかりませんでした")</f>
        <v>見つかりませんでした</v>
      </c>
      <c r="B4" s="17" t="str">
        <f>IFERROR(VLOOKUP(SMALL(データ!$C:$C,1),データ!$C:$H,3,TRUE),"")</f>
        <v/>
      </c>
      <c r="C4" s="18" t="str">
        <f>IFERROR(VLOOKUP(SMALL(データ!$C:$C,1),データ!$C:$H,4,TRUE),"")</f>
        <v/>
      </c>
      <c r="D4" s="18" t="str">
        <f>IFERROR(VLOOKUP(SMALL(データ!$C:$C,1),データ!$C:$H,5,TRUE),"")</f>
        <v/>
      </c>
      <c r="E4" s="19" t="str">
        <f>IFERROR(VLOOKUP(SMALL(データ!$C:$C,1),データ!$C:$I,7,TRUE),"")</f>
        <v/>
      </c>
    </row>
    <row r="5" spans="1:5" ht="14.4">
      <c r="A5" s="17" t="str">
        <f>IFERROR(VLOOKUP(SMALL(データ!$C:$C,2),データ!$C:$H,2,TRUE),"")</f>
        <v/>
      </c>
      <c r="B5" s="17" t="str">
        <f>IFERROR(VLOOKUP(SMALL(データ!$C:$C,2),データ!$C:$H,3,TRUE),"")</f>
        <v/>
      </c>
      <c r="C5" s="18" t="str">
        <f>IFERROR(VLOOKUP(SMALL(データ!$C:$C,2),データ!$C:$H,4,TRUE),"")</f>
        <v/>
      </c>
      <c r="D5" s="18" t="str">
        <f>IFERROR(VLOOKUP(SMALL(データ!$C:$C,2),データ!$C:$H,5,TRUE),"")</f>
        <v/>
      </c>
      <c r="E5" s="19" t="str">
        <f>IFERROR(VLOOKUP(SMALL(データ!$C:$C,2),データ!$C:$I,7,TRUE),"")</f>
        <v/>
      </c>
    </row>
    <row r="6" spans="1:5" ht="14.4">
      <c r="A6" s="17" t="str">
        <f>IFERROR(VLOOKUP(SMALL(データ!$C:$C,3),データ!$C:$H,2,TRUE),"")</f>
        <v/>
      </c>
      <c r="B6" s="17" t="str">
        <f>IFERROR(VLOOKUP(SMALL(データ!$C:$C,3),データ!$C:$H,3,TRUE),"")</f>
        <v/>
      </c>
      <c r="C6" s="18" t="str">
        <f>IFERROR(VLOOKUP(SMALL(データ!$C:$C,3),データ!$C:$H,4,TRUE),"")</f>
        <v/>
      </c>
      <c r="D6" s="18" t="str">
        <f>IFERROR(VLOOKUP(SMALL(データ!$C:$C,3),データ!$C:$H,5,TRUE),"")</f>
        <v/>
      </c>
      <c r="E6" s="19" t="str">
        <f>IFERROR(VLOOKUP(SMALL(データ!$C:$C,3),データ!$C:$I,7,TRUE),"")</f>
        <v/>
      </c>
    </row>
    <row r="7" spans="1:5" ht="14.4">
      <c r="A7" s="17" t="str">
        <f>IFERROR(VLOOKUP(SMALL(データ!$C:$C,4),データ!$C:$H,2,TRUE),"")</f>
        <v/>
      </c>
      <c r="B7" s="17" t="str">
        <f>IFERROR(VLOOKUP(SMALL(データ!$C:$C,4),データ!$C:$H,3,TRUE),"")</f>
        <v/>
      </c>
      <c r="C7" s="18" t="str">
        <f>IFERROR(VLOOKUP(SMALL(データ!$C:$C,4),データ!$C:$H,4,TRUE),"")</f>
        <v/>
      </c>
      <c r="D7" s="18" t="str">
        <f>IFERROR(VLOOKUP(SMALL(データ!$C:$C,4),データ!$C:$H,5,TRUE),"")</f>
        <v/>
      </c>
      <c r="E7" s="19" t="str">
        <f>IFERROR(VLOOKUP(SMALL(データ!$C:$C,4),データ!$C:$I,7,TRUE),"")</f>
        <v/>
      </c>
    </row>
    <row r="8" spans="1:5" ht="14.4">
      <c r="A8" s="17" t="str">
        <f>IFERROR(VLOOKUP(SMALL(データ!$C:$C,5),データ!$C:$H,2,TRUE),"")</f>
        <v/>
      </c>
      <c r="B8" s="17" t="str">
        <f>IFERROR(VLOOKUP(SMALL(データ!$C:$C,5),データ!$C:$H,3,TRUE),"")</f>
        <v/>
      </c>
      <c r="C8" s="18" t="str">
        <f>IFERROR(VLOOKUP(SMALL(データ!$C:$C,5),データ!$C:$H,4,TRUE),"")</f>
        <v/>
      </c>
      <c r="D8" s="18" t="str">
        <f>IFERROR(VLOOKUP(SMALL(データ!$C:$C,5),データ!$C:$H,5,TRUE),"")</f>
        <v/>
      </c>
      <c r="E8" s="19" t="str">
        <f>IFERROR(VLOOKUP(SMALL(データ!$C:$C,5),データ!$C:$I,7,TRUE),"")</f>
        <v/>
      </c>
    </row>
    <row r="9" spans="1:5" ht="14.4">
      <c r="A9" s="17" t="str">
        <f>IFERROR(VLOOKUP(SMALL(データ!$C:$C,6),データ!$C:$H,2,TRUE),"")</f>
        <v/>
      </c>
      <c r="B9" s="17" t="str">
        <f>IFERROR(VLOOKUP(SMALL(データ!$C:$C,6),データ!$C:$H,3,TRUE),"")</f>
        <v/>
      </c>
      <c r="C9" s="18" t="str">
        <f>IFERROR(VLOOKUP(SMALL(データ!$C:$C,6),データ!$C:$H,4,TRUE),"")</f>
        <v/>
      </c>
      <c r="D9" s="18" t="str">
        <f>IFERROR(VLOOKUP(SMALL(データ!$C:$C,6),データ!$C:$H,5,TRUE),"")</f>
        <v/>
      </c>
      <c r="E9" s="19" t="str">
        <f>IFERROR(VLOOKUP(SMALL(データ!$C:$C,6),データ!$C:$I,7,TRUE),"")</f>
        <v/>
      </c>
    </row>
    <row r="10" spans="1:5" ht="12.75" customHeight="1">
      <c r="A10" s="17" t="str">
        <f>IFERROR(VLOOKUP(SMALL(データ!$C:$C,7),データ!$C:$H,2,TRUE),"")</f>
        <v/>
      </c>
      <c r="B10" s="17" t="str">
        <f>IFERROR(VLOOKUP(SMALL(データ!$C:$C,7),データ!$C:$H,3,TRUE),"")</f>
        <v/>
      </c>
      <c r="C10" s="18" t="str">
        <f>IFERROR(VLOOKUP(SMALL(データ!$C:$C,7),データ!$C:$H,4,TRUE),"")</f>
        <v/>
      </c>
      <c r="D10" s="18" t="str">
        <f>IFERROR(VLOOKUP(SMALL(データ!$C:$C,7),データ!$C:$H,5,TRUE),"")</f>
        <v/>
      </c>
      <c r="E10" s="19" t="str">
        <f>IFERROR(VLOOKUP(SMALL(データ!$C:$C,7),データ!$C:$I,7,TRUE),"")</f>
        <v/>
      </c>
    </row>
    <row r="11" spans="1:5" ht="12.75" customHeight="1">
      <c r="A11" s="17" t="str">
        <f>IFERROR(VLOOKUP(SMALL(データ!$C:$C,8),データ!$C:$H,2,TRUE),"")</f>
        <v/>
      </c>
      <c r="B11" s="17" t="str">
        <f>IFERROR(VLOOKUP(SMALL(データ!$C:$C,8),データ!$C:$H,3,TRUE),"")</f>
        <v/>
      </c>
      <c r="C11" s="18" t="str">
        <f>IFERROR(VLOOKUP(SMALL(データ!$C:$C,8),データ!$C:$H,4,TRUE),"")</f>
        <v/>
      </c>
      <c r="D11" s="18" t="str">
        <f>IFERROR(VLOOKUP(SMALL(データ!$C:$C,8),データ!$C:$H,5,TRUE),"")</f>
        <v/>
      </c>
      <c r="E11" s="19" t="str">
        <f>IFERROR(VLOOKUP(SMALL(データ!$C:$C,8),データ!$C:$I,7,TRUE),"")</f>
        <v/>
      </c>
    </row>
    <row r="12" spans="1:5" ht="12.75" customHeight="1">
      <c r="A12" s="17" t="str">
        <f>IFERROR(VLOOKUP(SMALL(データ!$C:$C,9),データ!$C:$H,2,TRUE),"")</f>
        <v/>
      </c>
      <c r="B12" s="17" t="str">
        <f>IFERROR(VLOOKUP(SMALL(データ!$C:$C,9),データ!$C:$H,3,TRUE),"")</f>
        <v/>
      </c>
      <c r="C12" s="18" t="str">
        <f>IFERROR(VLOOKUP(SMALL(データ!$C:$C,9),データ!$C:$H,4,TRUE),"")</f>
        <v/>
      </c>
      <c r="D12" s="18" t="str">
        <f>IFERROR(VLOOKUP(SMALL(データ!$C:$C,9),データ!$C:$H,5,TRUE),"")</f>
        <v/>
      </c>
      <c r="E12" s="19" t="str">
        <f>IFERROR(VLOOKUP(SMALL(データ!$C:$C,9),データ!$C:$I,7,TRUE),"")</f>
        <v/>
      </c>
    </row>
    <row r="13" spans="1:5" ht="12.75" customHeight="1">
      <c r="A13" s="17" t="str">
        <f>IFERROR(VLOOKUP(SMALL(データ!$C:$C,10),データ!$C:$H,2,TRUE),"")</f>
        <v/>
      </c>
      <c r="B13" s="17" t="str">
        <f>IFERROR(VLOOKUP(SMALL(データ!$C:$C,10),データ!$C:$H,3,TRUE),"")</f>
        <v/>
      </c>
      <c r="C13" s="18" t="str">
        <f>IFERROR(VLOOKUP(SMALL(データ!$C:$C,10),データ!$C:$H,4,TRUE),"")</f>
        <v/>
      </c>
      <c r="D13" s="18" t="str">
        <f>IFERROR(VLOOKUP(SMALL(データ!$C:$C,10),データ!$C:$H,5,TRUE),"")</f>
        <v/>
      </c>
      <c r="E13" s="19" t="str">
        <f>IFERROR(VLOOKUP(SMALL(データ!$C:$C,10),データ!$C:$I,7,TRUE),"")</f>
        <v/>
      </c>
    </row>
    <row r="14" spans="1:5" ht="12.75" customHeight="1">
      <c r="A14" s="17" t="str">
        <f>IFERROR(VLOOKUP(SMALL(データ!$C:$C,11),データ!$C:$H,2,TRUE),"")</f>
        <v/>
      </c>
      <c r="B14" s="17" t="str">
        <f>IFERROR(VLOOKUP(SMALL(データ!$C:$C,11),データ!$C:$H,3,TRUE),"")</f>
        <v/>
      </c>
      <c r="C14" s="18" t="str">
        <f>IFERROR(VLOOKUP(SMALL(データ!$C:$C,11),データ!$C:$H,4,TRUE),"")</f>
        <v/>
      </c>
      <c r="D14" s="18" t="str">
        <f>IFERROR(VLOOKUP(SMALL(データ!$C:$C,11),データ!$C:$H,5,TRUE),"")</f>
        <v/>
      </c>
      <c r="E14" s="19" t="str">
        <f>IFERROR(VLOOKUP(SMALL(データ!$C:$C,11),データ!$C:$I,7,TRUE),"")</f>
        <v/>
      </c>
    </row>
    <row r="15" spans="1:5" ht="12.75" customHeight="1">
      <c r="A15" s="17" t="str">
        <f>IFERROR(VLOOKUP(SMALL(データ!$C:$C,12),データ!$C:$H,2,TRUE),"")</f>
        <v/>
      </c>
      <c r="B15" s="17" t="str">
        <f>IFERROR(VLOOKUP(SMALL(データ!$C:$C,12),データ!$C:$H,3,TRUE),"")</f>
        <v/>
      </c>
      <c r="C15" s="18" t="str">
        <f>IFERROR(VLOOKUP(SMALL(データ!$C:$C,12),データ!$C:$H,4,TRUE),"")</f>
        <v/>
      </c>
      <c r="D15" s="18" t="str">
        <f>IFERROR(VLOOKUP(SMALL(データ!$C:$C,12),データ!$C:$H,5,TRUE),"")</f>
        <v/>
      </c>
      <c r="E15" s="19" t="str">
        <f>IFERROR(VLOOKUP(SMALL(データ!$C:$C,12),データ!$C:$I,7,TRUE),"")</f>
        <v/>
      </c>
    </row>
    <row r="16" spans="1:5" ht="12.75" customHeight="1">
      <c r="A16" s="17" t="str">
        <f>IFERROR(VLOOKUP(SMALL(データ!$C:$C,13),データ!$C:$H,2,TRUE),"")</f>
        <v/>
      </c>
      <c r="B16" s="17" t="str">
        <f>IFERROR(VLOOKUP(SMALL(データ!$C:$C,13),データ!$C:$H,3,TRUE),"")</f>
        <v/>
      </c>
      <c r="C16" s="18" t="str">
        <f>IFERROR(VLOOKUP(SMALL(データ!$C:$C,13),データ!$C:$H,4,TRUE),"")</f>
        <v/>
      </c>
      <c r="D16" s="18" t="str">
        <f>IFERROR(VLOOKUP(SMALL(データ!$C:$C,13),データ!$C:$H,5,TRUE),"")</f>
        <v/>
      </c>
      <c r="E16" s="19" t="str">
        <f>IFERROR(VLOOKUP(SMALL(データ!$C:$C,13),データ!$C:$I,7,TRUE),"")</f>
        <v/>
      </c>
    </row>
    <row r="17" spans="1:5" ht="12.75" customHeight="1">
      <c r="A17" s="17" t="str">
        <f>IFERROR(VLOOKUP(SMALL(データ!$C:$C,14),データ!$C:$H,2,TRUE),"")</f>
        <v/>
      </c>
      <c r="B17" s="17" t="str">
        <f>IFERROR(VLOOKUP(SMALL(データ!$C:$C,14),データ!$C:$H,3,TRUE),"")</f>
        <v/>
      </c>
      <c r="C17" s="18" t="str">
        <f>IFERROR(VLOOKUP(SMALL(データ!$C:$C,14),データ!$C:$H,4,TRUE),"")</f>
        <v/>
      </c>
      <c r="D17" s="18" t="str">
        <f>IFERROR(VLOOKUP(SMALL(データ!$C:$C,14),データ!$C:$H,5,TRUE),"")</f>
        <v/>
      </c>
      <c r="E17" s="19" t="str">
        <f>IFERROR(VLOOKUP(SMALL(データ!$C:$C,14),データ!$C:$I,7,TRUE),"")</f>
        <v/>
      </c>
    </row>
    <row r="18" spans="1:5" ht="12.75" customHeight="1">
      <c r="A18" s="17" t="str">
        <f>IFERROR(VLOOKUP(SMALL(データ!$C:$C,15),データ!$C:$H,2,TRUE),"")</f>
        <v/>
      </c>
      <c r="B18" s="17" t="str">
        <f>IFERROR(VLOOKUP(SMALL(データ!$C:$C,15),データ!$C:$H,3,TRUE),"")</f>
        <v/>
      </c>
      <c r="C18" s="18" t="str">
        <f>IFERROR(VLOOKUP(SMALL(データ!$C:$C,15),データ!$C:$H,4,TRUE),"")</f>
        <v/>
      </c>
      <c r="D18" s="18" t="str">
        <f>IFERROR(VLOOKUP(SMALL(データ!$C:$C,15),データ!$C:$H,5,TRUE),"")</f>
        <v/>
      </c>
      <c r="E18" s="19" t="str">
        <f>IFERROR(VLOOKUP(SMALL(データ!$C:$C,15),データ!$C:$I,7,TRUE),"")</f>
        <v/>
      </c>
    </row>
    <row r="19" spans="1:5" ht="12.75" customHeight="1">
      <c r="A19" s="17" t="str">
        <f>IFERROR(VLOOKUP(SMALL(データ!$C:$C,16),データ!$C:$H,2,TRUE),"")</f>
        <v/>
      </c>
      <c r="B19" s="17" t="str">
        <f>IFERROR(VLOOKUP(SMALL(データ!$C:$C,16),データ!$C:$H,3,TRUE),"")</f>
        <v/>
      </c>
      <c r="C19" s="18" t="str">
        <f>IFERROR(VLOOKUP(SMALL(データ!$C:$C,16),データ!$C:$H,4,TRUE),"")</f>
        <v/>
      </c>
      <c r="D19" s="18" t="str">
        <f>IFERROR(VLOOKUP(SMALL(データ!$C:$C,16),データ!$C:$H,5,TRUE),"")</f>
        <v/>
      </c>
      <c r="E19" s="19" t="str">
        <f>IFERROR(VLOOKUP(SMALL(データ!$C:$C,16),データ!$C:$I,7,TRUE),"")</f>
        <v/>
      </c>
    </row>
    <row r="20" spans="1:5" ht="12.75" customHeight="1">
      <c r="A20" s="17" t="str">
        <f>IFERROR(VLOOKUP(SMALL(データ!$C:$C,17),データ!$C:$H,2,TRUE),"")</f>
        <v/>
      </c>
      <c r="B20" s="17" t="str">
        <f>IFERROR(VLOOKUP(SMALL(データ!$C:$C,17),データ!$C:$H,3,TRUE),"")</f>
        <v/>
      </c>
      <c r="C20" s="18" t="str">
        <f>IFERROR(VLOOKUP(SMALL(データ!$C:$C,17),データ!$C:$H,4,TRUE),"")</f>
        <v/>
      </c>
      <c r="D20" s="18" t="str">
        <f>IFERROR(VLOOKUP(SMALL(データ!$C:$C,17),データ!$C:$H,5,TRUE),"")</f>
        <v/>
      </c>
      <c r="E20" s="19" t="str">
        <f>IFERROR(VLOOKUP(SMALL(データ!$C:$C,17),データ!$C:$I,7,TRUE),"")</f>
        <v/>
      </c>
    </row>
    <row r="21" spans="1:5" ht="12.75" customHeight="1">
      <c r="A21" s="17" t="str">
        <f>IFERROR(VLOOKUP(SMALL(データ!$C:$C,18),データ!$C:$H,6,TRUE),"")</f>
        <v/>
      </c>
      <c r="B21" s="17" t="str">
        <f>IFERROR(VLOOKUP(SMALL(データ!$C:$C,18),データ!$C:$H,3,TRUE),"")</f>
        <v/>
      </c>
      <c r="C21" s="18" t="str">
        <f>IFERROR(VLOOKUP(SMALL(データ!$C:$C,18),データ!$C:$H,4,TRUE),"")</f>
        <v/>
      </c>
      <c r="D21" s="18" t="str">
        <f>IFERROR(VLOOKUP(SMALL(データ!$C:$C,18),データ!$C:$H,5,TRUE),"")</f>
        <v/>
      </c>
      <c r="E21" s="19" t="str">
        <f>IFERROR(VLOOKUP(SMALL(データ!$C:$C,18),データ!$C:$I,7,TRUE),"")</f>
        <v/>
      </c>
    </row>
    <row r="22" spans="1:5" ht="12.75" customHeight="1">
      <c r="A22" s="17" t="str">
        <f>IFERROR(VLOOKUP(SMALL(データ!$C:$C,19),データ!$C:$H,2,TRUE),"")</f>
        <v/>
      </c>
      <c r="B22" s="17" t="str">
        <f>IFERROR(VLOOKUP(SMALL(データ!$C:$C,19),データ!$C:$H,3,TRUE),"")</f>
        <v/>
      </c>
      <c r="C22" s="18" t="str">
        <f>IFERROR(VLOOKUP(SMALL(データ!$C:$C,19),データ!$C:$H,4,TRUE),"")</f>
        <v/>
      </c>
      <c r="D22" s="18" t="str">
        <f>IFERROR(VLOOKUP(SMALL(データ!$C:$C,19),データ!$C:$H,5,TRUE),"")</f>
        <v/>
      </c>
      <c r="E22" s="19" t="str">
        <f>IFERROR(VLOOKUP(SMALL(データ!$C:$C,19),データ!$C:$I,7,TRUE),"")</f>
        <v/>
      </c>
    </row>
    <row r="23" spans="1:5" ht="12.75" customHeight="1">
      <c r="A23" s="17" t="str">
        <f>IFERROR(VLOOKUP(SMALL(データ!$C:$C,20),データ!$C:$H,2,TRUE),"")</f>
        <v/>
      </c>
      <c r="B23" s="17" t="str">
        <f>IFERROR(VLOOKUP(SMALL(データ!$C:$C,20),データ!$C:$H,3,TRUE),"")</f>
        <v/>
      </c>
      <c r="C23" s="18" t="str">
        <f>IFERROR(VLOOKUP(SMALL(データ!$C:$C,20),データ!$C:$H,4,TRUE),"")</f>
        <v/>
      </c>
      <c r="D23" s="18" t="str">
        <f>IFERROR(VLOOKUP(SMALL(データ!$C:$C,20),データ!$C:$H,5,TRUE),"")</f>
        <v/>
      </c>
      <c r="E23" s="19" t="str">
        <f>IFERROR(VLOOKUP(SMALL(データ!$C:$C,20),データ!$C:$I,7,TRUE),"")</f>
        <v/>
      </c>
    </row>
    <row r="24" spans="1:5" ht="12.75" customHeight="1">
      <c r="D24" s="11"/>
    </row>
    <row r="25" spans="1:5" ht="12.75" customHeight="1">
      <c r="D25" s="11"/>
    </row>
    <row r="26" spans="1:5" ht="12.75" customHeight="1">
      <c r="D26" s="11"/>
    </row>
    <row r="27" spans="1:5" ht="12.75" customHeight="1">
      <c r="D27" s="11"/>
    </row>
    <row r="28" spans="1:5" ht="12.75" customHeight="1">
      <c r="D28" s="11"/>
    </row>
    <row r="29" spans="1:5" ht="12.75" customHeight="1">
      <c r="D29" s="11"/>
    </row>
    <row r="30" spans="1:5" ht="12.75" customHeight="1">
      <c r="D30" s="11"/>
    </row>
    <row r="31" spans="1:5" ht="12.75" customHeight="1">
      <c r="D31" s="11"/>
    </row>
    <row r="32" spans="1:5" ht="12.75" customHeight="1">
      <c r="D32" s="11"/>
    </row>
    <row r="33" spans="4:4" ht="12.75" customHeight="1">
      <c r="D33" s="11"/>
    </row>
    <row r="34" spans="4:4" ht="12.75" customHeight="1">
      <c r="D34" s="11"/>
    </row>
    <row r="35" spans="4:4" ht="12.75" customHeight="1">
      <c r="D35" s="11"/>
    </row>
    <row r="36" spans="4:4" ht="12.75" customHeight="1">
      <c r="D36" s="11"/>
    </row>
    <row r="37" spans="4:4" ht="12.75" customHeight="1">
      <c r="D37" s="11"/>
    </row>
    <row r="38" spans="4:4" ht="12.75" customHeight="1">
      <c r="D38" s="11"/>
    </row>
    <row r="39" spans="4:4" ht="12.75" customHeight="1">
      <c r="D39" s="11"/>
    </row>
    <row r="40" spans="4:4" ht="12.75" customHeight="1">
      <c r="D40" s="11"/>
    </row>
    <row r="41" spans="4:4" ht="12.75" customHeight="1">
      <c r="D41" s="11"/>
    </row>
    <row r="42" spans="4:4" ht="12.75" customHeight="1">
      <c r="D42" s="11"/>
    </row>
    <row r="43" spans="4:4" ht="12.75" customHeight="1">
      <c r="D43" s="11"/>
    </row>
    <row r="44" spans="4:4" ht="12.75" customHeight="1">
      <c r="D44" s="11"/>
    </row>
    <row r="45" spans="4:4" ht="12.75" customHeight="1">
      <c r="D45" s="11"/>
    </row>
    <row r="46" spans="4:4" ht="12.75" customHeight="1">
      <c r="D46" s="11"/>
    </row>
    <row r="47" spans="4:4" ht="12.75" customHeight="1">
      <c r="D47" s="11"/>
    </row>
    <row r="48" spans="4:4" ht="12.75" customHeight="1">
      <c r="D48" s="11"/>
    </row>
    <row r="49" spans="4:4" ht="12.75" customHeight="1">
      <c r="D49" s="11"/>
    </row>
    <row r="50" spans="4:4" ht="12.75" customHeight="1">
      <c r="D50" s="11"/>
    </row>
    <row r="51" spans="4:4" ht="12.75" customHeight="1">
      <c r="D51" s="11"/>
    </row>
    <row r="52" spans="4:4" ht="12.75" customHeight="1">
      <c r="D52" s="11"/>
    </row>
    <row r="53" spans="4:4" ht="12.75" customHeight="1">
      <c r="D53" s="11"/>
    </row>
    <row r="54" spans="4:4" ht="12.75" customHeight="1">
      <c r="D54" s="11"/>
    </row>
    <row r="55" spans="4:4" ht="12.75" customHeight="1">
      <c r="D55" s="11"/>
    </row>
    <row r="56" spans="4:4" ht="12.75" customHeight="1">
      <c r="D56" s="11"/>
    </row>
    <row r="57" spans="4:4" ht="12.75" customHeight="1">
      <c r="D57" s="11"/>
    </row>
    <row r="58" spans="4:4" ht="12.75" customHeight="1">
      <c r="D58" s="11"/>
    </row>
    <row r="59" spans="4:4" ht="12.75" customHeight="1">
      <c r="D59" s="11"/>
    </row>
    <row r="60" spans="4:4" ht="12.75" customHeight="1">
      <c r="D60" s="11"/>
    </row>
    <row r="61" spans="4:4" ht="12.75" customHeight="1">
      <c r="D61" s="11"/>
    </row>
    <row r="62" spans="4:4" ht="12.75" customHeight="1">
      <c r="D62" s="11"/>
    </row>
    <row r="63" spans="4:4" ht="12.75" customHeight="1">
      <c r="D63" s="11"/>
    </row>
    <row r="64" spans="4:4" ht="12.75" customHeight="1">
      <c r="D64" s="11"/>
    </row>
    <row r="65" spans="4:4" ht="12.75" customHeight="1">
      <c r="D65" s="11"/>
    </row>
    <row r="66" spans="4:4" ht="12.75" customHeight="1">
      <c r="D66" s="11"/>
    </row>
    <row r="67" spans="4:4" ht="12.75" customHeight="1">
      <c r="D67" s="11"/>
    </row>
    <row r="68" spans="4:4" ht="12.75" customHeight="1">
      <c r="D68" s="11"/>
    </row>
    <row r="69" spans="4:4" ht="12.75" customHeight="1">
      <c r="D69" s="11"/>
    </row>
    <row r="70" spans="4:4" ht="12.75" customHeight="1">
      <c r="D70" s="11"/>
    </row>
    <row r="71" spans="4:4" ht="12.75" customHeight="1">
      <c r="D71" s="11"/>
    </row>
    <row r="72" spans="4:4" ht="12.75" customHeight="1">
      <c r="D72" s="11"/>
    </row>
    <row r="73" spans="4:4" ht="12.75" customHeight="1">
      <c r="D73" s="11"/>
    </row>
    <row r="74" spans="4:4" ht="12.75" customHeight="1">
      <c r="D74" s="11"/>
    </row>
    <row r="75" spans="4:4" ht="12.75" customHeight="1">
      <c r="D75" s="11"/>
    </row>
    <row r="76" spans="4:4" ht="12.75" customHeight="1">
      <c r="D76" s="11"/>
    </row>
    <row r="77" spans="4:4" ht="12.75" customHeight="1">
      <c r="D77" s="11"/>
    </row>
    <row r="78" spans="4:4" ht="12.75" customHeight="1">
      <c r="D78" s="11"/>
    </row>
    <row r="79" spans="4:4" ht="12.75" customHeight="1">
      <c r="D79" s="11"/>
    </row>
    <row r="80" spans="4:4" ht="12.75" customHeight="1">
      <c r="D80" s="11"/>
    </row>
    <row r="81" spans="4:4" ht="12.75" customHeight="1">
      <c r="D81" s="11"/>
    </row>
    <row r="82" spans="4:4" ht="12.75" customHeight="1">
      <c r="D82" s="11"/>
    </row>
    <row r="83" spans="4:4" ht="12.75" customHeight="1">
      <c r="D83" s="11"/>
    </row>
    <row r="84" spans="4:4" ht="12.75" customHeight="1">
      <c r="D84" s="11"/>
    </row>
    <row r="85" spans="4:4" ht="12.75" customHeight="1">
      <c r="D85" s="11"/>
    </row>
    <row r="86" spans="4:4" ht="12.75" customHeight="1">
      <c r="D86" s="11"/>
    </row>
    <row r="87" spans="4:4" ht="12.75" customHeight="1">
      <c r="D87" s="11"/>
    </row>
    <row r="88" spans="4:4" ht="12.75" customHeight="1">
      <c r="D88" s="11"/>
    </row>
    <row r="89" spans="4:4" ht="12.75" customHeight="1">
      <c r="D89" s="11"/>
    </row>
    <row r="90" spans="4:4" ht="12.75" customHeight="1">
      <c r="D90" s="11"/>
    </row>
    <row r="91" spans="4:4" ht="12.75" customHeight="1">
      <c r="D91" s="11"/>
    </row>
    <row r="92" spans="4:4" ht="12.75" customHeight="1">
      <c r="D92" s="11"/>
    </row>
    <row r="93" spans="4:4" ht="12.75" customHeight="1">
      <c r="D93" s="11"/>
    </row>
    <row r="94" spans="4:4" ht="12.75" customHeight="1">
      <c r="D94" s="11"/>
    </row>
    <row r="95" spans="4:4" ht="12.75" customHeight="1">
      <c r="D95" s="11"/>
    </row>
    <row r="96" spans="4:4" ht="12.75" customHeight="1">
      <c r="D96" s="11"/>
    </row>
    <row r="97" spans="4:4" ht="12.75" customHeight="1">
      <c r="D97" s="11"/>
    </row>
    <row r="98" spans="4:4" ht="12.75" customHeight="1">
      <c r="D98" s="11"/>
    </row>
    <row r="99" spans="4:4" ht="12.75" customHeight="1">
      <c r="D99" s="11"/>
    </row>
    <row r="100" spans="4:4" ht="12.75" customHeight="1">
      <c r="D100" s="11"/>
    </row>
    <row r="101" spans="4:4" ht="12.75" customHeight="1">
      <c r="D101" s="11"/>
    </row>
    <row r="102" spans="4:4" ht="12.75" customHeight="1">
      <c r="D102" s="11"/>
    </row>
    <row r="103" spans="4:4" ht="12.75" customHeight="1">
      <c r="D103" s="11"/>
    </row>
    <row r="104" spans="4:4" ht="12.75" customHeight="1">
      <c r="D104" s="11"/>
    </row>
    <row r="105" spans="4:4" ht="12.75" customHeight="1">
      <c r="D105" s="11"/>
    </row>
    <row r="106" spans="4:4" ht="12.75" customHeight="1">
      <c r="D106" s="11"/>
    </row>
    <row r="107" spans="4:4" ht="12.75" customHeight="1">
      <c r="D107" s="11"/>
    </row>
    <row r="108" spans="4:4" ht="12.75" customHeight="1">
      <c r="D108" s="11"/>
    </row>
    <row r="109" spans="4:4" ht="12.75" customHeight="1">
      <c r="D109" s="11"/>
    </row>
    <row r="110" spans="4:4" ht="12.75" customHeight="1">
      <c r="D110" s="11"/>
    </row>
    <row r="111" spans="4:4" ht="12.75" customHeight="1">
      <c r="D111" s="11"/>
    </row>
    <row r="112" spans="4:4" ht="12.75" customHeight="1">
      <c r="D112" s="11"/>
    </row>
    <row r="113" spans="4:4" ht="12.75" customHeight="1">
      <c r="D113" s="11"/>
    </row>
    <row r="114" spans="4:4" ht="12.75" customHeight="1">
      <c r="D114" s="11"/>
    </row>
    <row r="115" spans="4:4" ht="12.75" customHeight="1">
      <c r="D115" s="11"/>
    </row>
    <row r="116" spans="4:4" ht="12.75" customHeight="1">
      <c r="D116" s="11"/>
    </row>
    <row r="117" spans="4:4" ht="12.75" customHeight="1">
      <c r="D117" s="11"/>
    </row>
    <row r="118" spans="4:4" ht="12.75" customHeight="1">
      <c r="D118" s="11"/>
    </row>
    <row r="119" spans="4:4" ht="12.75" customHeight="1">
      <c r="D119" s="11"/>
    </row>
    <row r="120" spans="4:4" ht="12.75" customHeight="1">
      <c r="D120" s="11"/>
    </row>
    <row r="121" spans="4:4" ht="12.75" customHeight="1">
      <c r="D121" s="11"/>
    </row>
    <row r="122" spans="4:4" ht="12.75" customHeight="1">
      <c r="D122" s="11"/>
    </row>
    <row r="123" spans="4:4" ht="12.75" customHeight="1">
      <c r="D123" s="11"/>
    </row>
    <row r="124" spans="4:4" ht="12.75" customHeight="1">
      <c r="D124" s="11"/>
    </row>
    <row r="125" spans="4:4" ht="12.75" customHeight="1">
      <c r="D125" s="11"/>
    </row>
    <row r="126" spans="4:4" ht="12.75" customHeight="1">
      <c r="D126" s="11"/>
    </row>
    <row r="127" spans="4:4" ht="12.75" customHeight="1">
      <c r="D127" s="11"/>
    </row>
    <row r="128" spans="4:4" ht="12.75" customHeight="1">
      <c r="D128" s="11"/>
    </row>
    <row r="129" spans="4:4" ht="12.75" customHeight="1">
      <c r="D129" s="11"/>
    </row>
    <row r="130" spans="4:4" ht="12.75" customHeight="1">
      <c r="D130" s="11"/>
    </row>
    <row r="131" spans="4:4" ht="12.75" customHeight="1">
      <c r="D131" s="11"/>
    </row>
    <row r="132" spans="4:4" ht="12.75" customHeight="1">
      <c r="D132" s="11"/>
    </row>
    <row r="133" spans="4:4" ht="12.75" customHeight="1">
      <c r="D133" s="11"/>
    </row>
    <row r="134" spans="4:4" ht="12.75" customHeight="1">
      <c r="D134" s="11"/>
    </row>
    <row r="135" spans="4:4" ht="12.75" customHeight="1">
      <c r="D135" s="11"/>
    </row>
    <row r="136" spans="4:4" ht="12.75" customHeight="1">
      <c r="D136" s="11"/>
    </row>
    <row r="137" spans="4:4" ht="12.75" customHeight="1">
      <c r="D137" s="11"/>
    </row>
    <row r="138" spans="4:4" ht="12.75" customHeight="1">
      <c r="D138" s="11"/>
    </row>
    <row r="139" spans="4:4" ht="12.75" customHeight="1">
      <c r="D139" s="11"/>
    </row>
    <row r="140" spans="4:4" ht="12.75" customHeight="1">
      <c r="D140" s="11"/>
    </row>
    <row r="141" spans="4:4" ht="12.75" customHeight="1">
      <c r="D141" s="11"/>
    </row>
    <row r="142" spans="4:4" ht="12.75" customHeight="1">
      <c r="D142" s="11"/>
    </row>
    <row r="143" spans="4:4" ht="12.75" customHeight="1">
      <c r="D143" s="11"/>
    </row>
    <row r="144" spans="4:4" ht="12.75" customHeight="1">
      <c r="D144" s="11"/>
    </row>
    <row r="145" spans="4:4" ht="12.75" customHeight="1">
      <c r="D145" s="11"/>
    </row>
    <row r="146" spans="4:4" ht="12.75" customHeight="1">
      <c r="D146" s="11"/>
    </row>
    <row r="147" spans="4:4" ht="12.75" customHeight="1">
      <c r="D147" s="11"/>
    </row>
    <row r="148" spans="4:4" ht="12.75" customHeight="1">
      <c r="D148" s="11"/>
    </row>
    <row r="149" spans="4:4" ht="12.75" customHeight="1">
      <c r="D149" s="11"/>
    </row>
    <row r="150" spans="4:4" ht="12.75" customHeight="1">
      <c r="D150" s="11"/>
    </row>
    <row r="151" spans="4:4" ht="12.75" customHeight="1">
      <c r="D151" s="11"/>
    </row>
    <row r="152" spans="4:4" ht="12.75" customHeight="1">
      <c r="D152" s="11"/>
    </row>
    <row r="153" spans="4:4" ht="12.75" customHeight="1">
      <c r="D153" s="11"/>
    </row>
    <row r="154" spans="4:4" ht="12.75" customHeight="1">
      <c r="D154" s="11"/>
    </row>
    <row r="155" spans="4:4" ht="12.75" customHeight="1">
      <c r="D155" s="11"/>
    </row>
    <row r="156" spans="4:4" ht="12.75" customHeight="1">
      <c r="D156" s="11"/>
    </row>
    <row r="157" spans="4:4" ht="12.75" customHeight="1">
      <c r="D157" s="11"/>
    </row>
    <row r="158" spans="4:4" ht="12.75" customHeight="1">
      <c r="D158" s="11"/>
    </row>
    <row r="159" spans="4:4" ht="12.75" customHeight="1">
      <c r="D159" s="11"/>
    </row>
    <row r="160" spans="4:4" ht="12.75" customHeight="1">
      <c r="D160" s="11"/>
    </row>
    <row r="161" spans="4:4" ht="12.75" customHeight="1">
      <c r="D161" s="11"/>
    </row>
    <row r="162" spans="4:4" ht="12.75" customHeight="1">
      <c r="D162" s="11"/>
    </row>
    <row r="163" spans="4:4" ht="12.75" customHeight="1">
      <c r="D163" s="11"/>
    </row>
    <row r="164" spans="4:4" ht="12.75" customHeight="1">
      <c r="D164" s="11"/>
    </row>
    <row r="165" spans="4:4" ht="12.75" customHeight="1">
      <c r="D165" s="11"/>
    </row>
    <row r="166" spans="4:4" ht="12.75" customHeight="1">
      <c r="D166" s="11"/>
    </row>
    <row r="167" spans="4:4" ht="12.75" customHeight="1">
      <c r="D167" s="11"/>
    </row>
    <row r="168" spans="4:4" ht="12.75" customHeight="1">
      <c r="D168" s="11"/>
    </row>
    <row r="169" spans="4:4" ht="12.75" customHeight="1">
      <c r="D169" s="11"/>
    </row>
    <row r="170" spans="4:4" ht="12.75" customHeight="1">
      <c r="D170" s="11"/>
    </row>
    <row r="171" spans="4:4" ht="12.75" customHeight="1">
      <c r="D171" s="11"/>
    </row>
    <row r="172" spans="4:4" ht="12.75" customHeight="1">
      <c r="D172" s="11"/>
    </row>
    <row r="173" spans="4:4" ht="12.75" customHeight="1">
      <c r="D173" s="11"/>
    </row>
    <row r="174" spans="4:4" ht="12.75" customHeight="1">
      <c r="D174" s="11"/>
    </row>
    <row r="175" spans="4:4" ht="12.75" customHeight="1">
      <c r="D175" s="11"/>
    </row>
    <row r="176" spans="4:4" ht="12.75" customHeight="1">
      <c r="D176" s="11"/>
    </row>
    <row r="177" spans="4:4" ht="12.75" customHeight="1">
      <c r="D177" s="11"/>
    </row>
    <row r="178" spans="4:4" ht="12.75" customHeight="1">
      <c r="D178" s="11"/>
    </row>
    <row r="179" spans="4:4" ht="12.75" customHeight="1">
      <c r="D179" s="11"/>
    </row>
    <row r="180" spans="4:4" ht="12.75" customHeight="1">
      <c r="D180" s="11"/>
    </row>
    <row r="181" spans="4:4" ht="12.75" customHeight="1">
      <c r="D181" s="11"/>
    </row>
    <row r="182" spans="4:4" ht="12.75" customHeight="1">
      <c r="D182" s="11"/>
    </row>
    <row r="183" spans="4:4" ht="12.75" customHeight="1">
      <c r="D183" s="11"/>
    </row>
    <row r="184" spans="4:4" ht="12.75" customHeight="1">
      <c r="D184" s="11"/>
    </row>
    <row r="185" spans="4:4" ht="12.75" customHeight="1">
      <c r="D185" s="11"/>
    </row>
    <row r="186" spans="4:4" ht="12.75" customHeight="1">
      <c r="D186" s="11"/>
    </row>
    <row r="187" spans="4:4" ht="12.75" customHeight="1">
      <c r="D187" s="11"/>
    </row>
    <row r="188" spans="4:4" ht="12.75" customHeight="1">
      <c r="D188" s="11"/>
    </row>
    <row r="189" spans="4:4" ht="12.75" customHeight="1">
      <c r="D189" s="11"/>
    </row>
    <row r="190" spans="4:4" ht="12.75" customHeight="1">
      <c r="D190" s="11"/>
    </row>
    <row r="191" spans="4:4" ht="12.75" customHeight="1">
      <c r="D191" s="11"/>
    </row>
    <row r="192" spans="4:4" ht="12.75" customHeight="1">
      <c r="D192" s="11"/>
    </row>
    <row r="193" spans="4:4" ht="12.75" customHeight="1">
      <c r="D193" s="11"/>
    </row>
    <row r="194" spans="4:4" ht="12.75" customHeight="1">
      <c r="D194" s="11"/>
    </row>
    <row r="195" spans="4:4" ht="12.75" customHeight="1">
      <c r="D195" s="11"/>
    </row>
    <row r="196" spans="4:4" ht="12.75" customHeight="1">
      <c r="D196" s="11"/>
    </row>
    <row r="197" spans="4:4" ht="12.75" customHeight="1">
      <c r="D197" s="11"/>
    </row>
    <row r="198" spans="4:4" ht="12.75" customHeight="1">
      <c r="D198" s="11"/>
    </row>
    <row r="199" spans="4:4" ht="12.75" customHeight="1">
      <c r="D199" s="11"/>
    </row>
    <row r="200" spans="4:4" ht="12.75" customHeight="1">
      <c r="D200" s="11"/>
    </row>
    <row r="201" spans="4:4" ht="12.75" customHeight="1">
      <c r="D201" s="11"/>
    </row>
    <row r="202" spans="4:4" ht="12.75" customHeight="1">
      <c r="D202" s="11"/>
    </row>
    <row r="203" spans="4:4" ht="12.75" customHeight="1">
      <c r="D203" s="11"/>
    </row>
    <row r="204" spans="4:4" ht="12.75" customHeight="1">
      <c r="D204" s="11"/>
    </row>
    <row r="205" spans="4:4" ht="12.75" customHeight="1">
      <c r="D205" s="11"/>
    </row>
    <row r="206" spans="4:4" ht="12.75" customHeight="1">
      <c r="D206" s="11"/>
    </row>
    <row r="207" spans="4:4" ht="12.75" customHeight="1">
      <c r="D207" s="11"/>
    </row>
    <row r="208" spans="4:4" ht="12.75" customHeight="1">
      <c r="D208" s="11"/>
    </row>
    <row r="209" spans="4:4" ht="12.75" customHeight="1">
      <c r="D209" s="11"/>
    </row>
    <row r="210" spans="4:4" ht="12.75" customHeight="1">
      <c r="D210" s="11"/>
    </row>
    <row r="211" spans="4:4" ht="12.75" customHeight="1">
      <c r="D211" s="11"/>
    </row>
    <row r="212" spans="4:4" ht="12.75" customHeight="1">
      <c r="D212" s="11"/>
    </row>
    <row r="213" spans="4:4" ht="12.75" customHeight="1">
      <c r="D213" s="11"/>
    </row>
    <row r="214" spans="4:4" ht="12.75" customHeight="1">
      <c r="D214" s="11"/>
    </row>
    <row r="215" spans="4:4" ht="12.75" customHeight="1">
      <c r="D215" s="11"/>
    </row>
    <row r="216" spans="4:4" ht="12.75" customHeight="1">
      <c r="D216" s="11"/>
    </row>
    <row r="217" spans="4:4" ht="12.75" customHeight="1">
      <c r="D217" s="11"/>
    </row>
    <row r="218" spans="4:4" ht="12.75" customHeight="1">
      <c r="D218" s="11"/>
    </row>
    <row r="219" spans="4:4" ht="12.75" customHeight="1">
      <c r="D219" s="11"/>
    </row>
    <row r="220" spans="4:4" ht="12.75" customHeight="1">
      <c r="D220" s="11"/>
    </row>
    <row r="221" spans="4:4" ht="12.75" customHeight="1">
      <c r="D221" s="11"/>
    </row>
    <row r="222" spans="4:4" ht="12.75" customHeight="1">
      <c r="D222" s="11"/>
    </row>
    <row r="223" spans="4:4" ht="12.75" customHeight="1">
      <c r="D223" s="11"/>
    </row>
    <row r="224" spans="4:4" ht="12.75" customHeight="1">
      <c r="D224" s="11"/>
    </row>
    <row r="225" spans="4:4" ht="12.75" customHeight="1">
      <c r="D225" s="11"/>
    </row>
    <row r="226" spans="4:4" ht="12.75" customHeight="1">
      <c r="D226" s="11"/>
    </row>
    <row r="227" spans="4:4" ht="12.75" customHeight="1">
      <c r="D227" s="11"/>
    </row>
    <row r="228" spans="4:4" ht="12.75" customHeight="1">
      <c r="D228" s="11"/>
    </row>
    <row r="229" spans="4:4" ht="12.75" customHeight="1">
      <c r="D229" s="11"/>
    </row>
    <row r="230" spans="4:4" ht="12.75" customHeight="1">
      <c r="D230" s="11"/>
    </row>
    <row r="231" spans="4:4" ht="12.75" customHeight="1">
      <c r="D231" s="11"/>
    </row>
    <row r="232" spans="4:4" ht="12.75" customHeight="1">
      <c r="D232" s="11"/>
    </row>
    <row r="233" spans="4:4" ht="12.75" customHeight="1">
      <c r="D233" s="11"/>
    </row>
    <row r="234" spans="4:4" ht="12.75" customHeight="1">
      <c r="D234" s="11"/>
    </row>
    <row r="235" spans="4:4" ht="12.75" customHeight="1">
      <c r="D235" s="11"/>
    </row>
    <row r="236" spans="4:4" ht="12.75" customHeight="1">
      <c r="D236" s="11"/>
    </row>
    <row r="237" spans="4:4" ht="12.75" customHeight="1">
      <c r="D237" s="11"/>
    </row>
    <row r="238" spans="4:4" ht="12.75" customHeight="1">
      <c r="D238" s="11"/>
    </row>
    <row r="239" spans="4:4" ht="12.75" customHeight="1">
      <c r="D239" s="11"/>
    </row>
    <row r="240" spans="4:4" ht="12.75" customHeight="1">
      <c r="D240" s="11"/>
    </row>
    <row r="241" spans="4:4" ht="12.75" customHeight="1">
      <c r="D241" s="11"/>
    </row>
    <row r="242" spans="4:4" ht="12.75" customHeight="1">
      <c r="D242" s="11"/>
    </row>
    <row r="243" spans="4:4" ht="12.75" customHeight="1">
      <c r="D243" s="11"/>
    </row>
    <row r="244" spans="4:4" ht="12.75" customHeight="1">
      <c r="D244" s="11"/>
    </row>
    <row r="245" spans="4:4" ht="12.75" customHeight="1">
      <c r="D245" s="11"/>
    </row>
    <row r="246" spans="4:4" ht="12.75" customHeight="1">
      <c r="D246" s="11"/>
    </row>
    <row r="247" spans="4:4" ht="12.75" customHeight="1">
      <c r="D247" s="11"/>
    </row>
    <row r="248" spans="4:4" ht="12.75" customHeight="1">
      <c r="D248" s="11"/>
    </row>
    <row r="249" spans="4:4" ht="12.75" customHeight="1">
      <c r="D249" s="11"/>
    </row>
    <row r="250" spans="4:4" ht="12.75" customHeight="1">
      <c r="D250" s="11"/>
    </row>
    <row r="251" spans="4:4" ht="12.75" customHeight="1">
      <c r="D251" s="11"/>
    </row>
    <row r="252" spans="4:4" ht="12.75" customHeight="1">
      <c r="D252" s="11"/>
    </row>
    <row r="253" spans="4:4" ht="12.75" customHeight="1">
      <c r="D253" s="11"/>
    </row>
    <row r="254" spans="4:4" ht="12.75" customHeight="1">
      <c r="D254" s="11"/>
    </row>
    <row r="255" spans="4:4" ht="12.75" customHeight="1">
      <c r="D255" s="11"/>
    </row>
    <row r="256" spans="4:4" ht="12.75" customHeight="1">
      <c r="D256" s="11"/>
    </row>
    <row r="257" spans="4:4" ht="12.75" customHeight="1">
      <c r="D257" s="11"/>
    </row>
    <row r="258" spans="4:4" ht="12.75" customHeight="1">
      <c r="D258" s="11"/>
    </row>
    <row r="259" spans="4:4" ht="12.75" customHeight="1">
      <c r="D259" s="11"/>
    </row>
    <row r="260" spans="4:4" ht="12.75" customHeight="1">
      <c r="D260" s="11"/>
    </row>
    <row r="261" spans="4:4" ht="12.75" customHeight="1">
      <c r="D261" s="11"/>
    </row>
    <row r="262" spans="4:4" ht="12.75" customHeight="1">
      <c r="D262" s="11"/>
    </row>
    <row r="263" spans="4:4" ht="12.75" customHeight="1">
      <c r="D263" s="11"/>
    </row>
    <row r="264" spans="4:4" ht="12.75" customHeight="1">
      <c r="D264" s="11"/>
    </row>
    <row r="265" spans="4:4" ht="12.75" customHeight="1">
      <c r="D265" s="11"/>
    </row>
    <row r="266" spans="4:4" ht="12.75" customHeight="1">
      <c r="D266" s="11"/>
    </row>
    <row r="267" spans="4:4" ht="12.75" customHeight="1">
      <c r="D267" s="11"/>
    </row>
    <row r="268" spans="4:4" ht="12.75" customHeight="1">
      <c r="D268" s="11"/>
    </row>
    <row r="269" spans="4:4" ht="12.75" customHeight="1">
      <c r="D269" s="11"/>
    </row>
    <row r="270" spans="4:4" ht="12.75" customHeight="1">
      <c r="D270" s="11"/>
    </row>
    <row r="271" spans="4:4" ht="12.75" customHeight="1">
      <c r="D271" s="11"/>
    </row>
    <row r="272" spans="4:4" ht="12.75" customHeight="1">
      <c r="D272" s="11"/>
    </row>
    <row r="273" spans="4:4" ht="12.75" customHeight="1">
      <c r="D273" s="11"/>
    </row>
    <row r="274" spans="4:4" ht="12.75" customHeight="1">
      <c r="D274" s="11"/>
    </row>
    <row r="275" spans="4:4" ht="12.75" customHeight="1">
      <c r="D275" s="11"/>
    </row>
    <row r="276" spans="4:4" ht="12.75" customHeight="1">
      <c r="D276" s="11"/>
    </row>
    <row r="277" spans="4:4" ht="12.75" customHeight="1">
      <c r="D277" s="11"/>
    </row>
    <row r="278" spans="4:4" ht="12.75" customHeight="1">
      <c r="D278" s="11"/>
    </row>
    <row r="279" spans="4:4" ht="12.75" customHeight="1">
      <c r="D279" s="11"/>
    </row>
    <row r="280" spans="4:4" ht="12.75" customHeight="1">
      <c r="D280" s="11"/>
    </row>
    <row r="281" spans="4:4" ht="12.75" customHeight="1">
      <c r="D281" s="11"/>
    </row>
    <row r="282" spans="4:4" ht="12.75" customHeight="1">
      <c r="D282" s="11"/>
    </row>
    <row r="283" spans="4:4" ht="12.75" customHeight="1">
      <c r="D283" s="11"/>
    </row>
    <row r="284" spans="4:4" ht="12.75" customHeight="1">
      <c r="D284" s="11"/>
    </row>
    <row r="285" spans="4:4" ht="12.75" customHeight="1">
      <c r="D285" s="11"/>
    </row>
    <row r="286" spans="4:4" ht="12.75" customHeight="1">
      <c r="D286" s="11"/>
    </row>
    <row r="287" spans="4:4" ht="12.75" customHeight="1">
      <c r="D287" s="11"/>
    </row>
    <row r="288" spans="4:4" ht="12.75" customHeight="1">
      <c r="D288" s="11"/>
    </row>
    <row r="289" spans="4:4" ht="12.75" customHeight="1">
      <c r="D289" s="11"/>
    </row>
    <row r="290" spans="4:4" ht="12.75" customHeight="1">
      <c r="D290" s="11"/>
    </row>
    <row r="291" spans="4:4" ht="12.75" customHeight="1">
      <c r="D291" s="11"/>
    </row>
    <row r="292" spans="4:4" ht="12.75" customHeight="1">
      <c r="D292" s="11"/>
    </row>
    <row r="293" spans="4:4" ht="12.75" customHeight="1">
      <c r="D293" s="11"/>
    </row>
    <row r="294" spans="4:4" ht="12.75" customHeight="1">
      <c r="D294" s="11"/>
    </row>
    <row r="295" spans="4:4" ht="12.75" customHeight="1">
      <c r="D295" s="11"/>
    </row>
    <row r="296" spans="4:4" ht="12.75" customHeight="1">
      <c r="D296" s="11"/>
    </row>
    <row r="297" spans="4:4" ht="12.75" customHeight="1">
      <c r="D297" s="11"/>
    </row>
    <row r="298" spans="4:4" ht="12.75" customHeight="1">
      <c r="D298" s="11"/>
    </row>
    <row r="299" spans="4:4" ht="12.75" customHeight="1">
      <c r="D299" s="11"/>
    </row>
    <row r="300" spans="4:4" ht="12.75" customHeight="1">
      <c r="D300" s="11"/>
    </row>
    <row r="301" spans="4:4" ht="12.75" customHeight="1">
      <c r="D301" s="11"/>
    </row>
    <row r="302" spans="4:4" ht="12.75" customHeight="1">
      <c r="D302" s="11"/>
    </row>
    <row r="303" spans="4:4" ht="12.75" customHeight="1">
      <c r="D303" s="11"/>
    </row>
    <row r="304" spans="4:4" ht="12.75" customHeight="1">
      <c r="D304" s="11"/>
    </row>
    <row r="305" spans="4:4" ht="12.75" customHeight="1">
      <c r="D305" s="11"/>
    </row>
    <row r="306" spans="4:4" ht="12.75" customHeight="1">
      <c r="D306" s="11"/>
    </row>
    <row r="307" spans="4:4" ht="12.75" customHeight="1">
      <c r="D307" s="11"/>
    </row>
    <row r="308" spans="4:4" ht="12.75" customHeight="1">
      <c r="D308" s="11"/>
    </row>
    <row r="309" spans="4:4" ht="12.75" customHeight="1">
      <c r="D309" s="11"/>
    </row>
    <row r="310" spans="4:4" ht="12.75" customHeight="1">
      <c r="D310" s="11"/>
    </row>
    <row r="311" spans="4:4" ht="12.75" customHeight="1">
      <c r="D311" s="11"/>
    </row>
    <row r="312" spans="4:4" ht="12.75" customHeight="1">
      <c r="D312" s="11"/>
    </row>
    <row r="313" spans="4:4" ht="12.75" customHeight="1">
      <c r="D313" s="11"/>
    </row>
    <row r="314" spans="4:4" ht="12.75" customHeight="1">
      <c r="D314" s="11"/>
    </row>
    <row r="315" spans="4:4" ht="12.75" customHeight="1">
      <c r="D315" s="11"/>
    </row>
    <row r="316" spans="4:4" ht="12.75" customHeight="1">
      <c r="D316" s="11"/>
    </row>
    <row r="317" spans="4:4" ht="12.75" customHeight="1">
      <c r="D317" s="11"/>
    </row>
    <row r="318" spans="4:4" ht="12.75" customHeight="1">
      <c r="D318" s="11"/>
    </row>
    <row r="319" spans="4:4" ht="12.75" customHeight="1">
      <c r="D319" s="11"/>
    </row>
    <row r="320" spans="4:4" ht="12.75" customHeight="1">
      <c r="D320" s="11"/>
    </row>
    <row r="321" spans="4:4" ht="12.75" customHeight="1">
      <c r="D321" s="11"/>
    </row>
    <row r="322" spans="4:4" ht="12.75" customHeight="1">
      <c r="D322" s="11"/>
    </row>
    <row r="323" spans="4:4" ht="12.75" customHeight="1">
      <c r="D323" s="11"/>
    </row>
    <row r="324" spans="4:4" ht="12.75" customHeight="1">
      <c r="D324" s="11"/>
    </row>
    <row r="325" spans="4:4" ht="12.75" customHeight="1">
      <c r="D325" s="11"/>
    </row>
    <row r="326" spans="4:4" ht="12.75" customHeight="1">
      <c r="D326" s="11"/>
    </row>
    <row r="327" spans="4:4" ht="12.75" customHeight="1">
      <c r="D327" s="11"/>
    </row>
    <row r="328" spans="4:4" ht="12.75" customHeight="1">
      <c r="D328" s="11"/>
    </row>
    <row r="329" spans="4:4" ht="12.75" customHeight="1">
      <c r="D329" s="11"/>
    </row>
    <row r="330" spans="4:4" ht="12.75" customHeight="1">
      <c r="D330" s="11"/>
    </row>
    <row r="331" spans="4:4" ht="12.75" customHeight="1">
      <c r="D331" s="11"/>
    </row>
    <row r="332" spans="4:4" ht="12.75" customHeight="1">
      <c r="D332" s="11"/>
    </row>
    <row r="333" spans="4:4" ht="12.75" customHeight="1">
      <c r="D333" s="11"/>
    </row>
    <row r="334" spans="4:4" ht="12.75" customHeight="1">
      <c r="D334" s="11"/>
    </row>
    <row r="335" spans="4:4" ht="12.75" customHeight="1">
      <c r="D335" s="11"/>
    </row>
    <row r="336" spans="4:4" ht="12.75" customHeight="1">
      <c r="D336" s="11"/>
    </row>
    <row r="337" spans="4:4" ht="12.75" customHeight="1">
      <c r="D337" s="11"/>
    </row>
    <row r="338" spans="4:4" ht="12.75" customHeight="1">
      <c r="D338" s="11"/>
    </row>
    <row r="339" spans="4:4" ht="12.75" customHeight="1">
      <c r="D339" s="11"/>
    </row>
    <row r="340" spans="4:4" ht="12.75" customHeight="1">
      <c r="D340" s="11"/>
    </row>
    <row r="341" spans="4:4" ht="12.75" customHeight="1">
      <c r="D341" s="11"/>
    </row>
    <row r="342" spans="4:4" ht="12.75" customHeight="1">
      <c r="D342" s="11"/>
    </row>
    <row r="343" spans="4:4" ht="12.75" customHeight="1">
      <c r="D343" s="11"/>
    </row>
    <row r="344" spans="4:4" ht="12.75" customHeight="1">
      <c r="D344" s="11"/>
    </row>
    <row r="345" spans="4:4" ht="12.75" customHeight="1">
      <c r="D345" s="11"/>
    </row>
    <row r="346" spans="4:4" ht="12.75" customHeight="1">
      <c r="D346" s="11"/>
    </row>
    <row r="347" spans="4:4" ht="12.75" customHeight="1">
      <c r="D347" s="11"/>
    </row>
    <row r="348" spans="4:4" ht="12.75" customHeight="1">
      <c r="D348" s="11"/>
    </row>
    <row r="349" spans="4:4" ht="12.75" customHeight="1">
      <c r="D349" s="11"/>
    </row>
    <row r="350" spans="4:4" ht="12.75" customHeight="1">
      <c r="D350" s="11"/>
    </row>
    <row r="351" spans="4:4" ht="12.75" customHeight="1">
      <c r="D351" s="11"/>
    </row>
    <row r="352" spans="4:4" ht="12.75" customHeight="1">
      <c r="D352" s="11"/>
    </row>
    <row r="353" spans="4:4" ht="12.75" customHeight="1">
      <c r="D353" s="11"/>
    </row>
    <row r="354" spans="4:4" ht="12.75" customHeight="1">
      <c r="D354" s="11"/>
    </row>
    <row r="355" spans="4:4" ht="12.75" customHeight="1">
      <c r="D355" s="11"/>
    </row>
    <row r="356" spans="4:4" ht="12.75" customHeight="1">
      <c r="D356" s="11"/>
    </row>
    <row r="357" spans="4:4" ht="12.75" customHeight="1">
      <c r="D357" s="11"/>
    </row>
    <row r="358" spans="4:4" ht="12.75" customHeight="1">
      <c r="D358" s="11"/>
    </row>
    <row r="359" spans="4:4" ht="12.75" customHeight="1">
      <c r="D359" s="11"/>
    </row>
    <row r="360" spans="4:4" ht="12.75" customHeight="1">
      <c r="D360" s="11"/>
    </row>
    <row r="361" spans="4:4" ht="12.75" customHeight="1">
      <c r="D361" s="11"/>
    </row>
    <row r="362" spans="4:4" ht="12.75" customHeight="1">
      <c r="D362" s="11"/>
    </row>
    <row r="363" spans="4:4" ht="12.75" customHeight="1">
      <c r="D363" s="11"/>
    </row>
    <row r="364" spans="4:4" ht="12.75" customHeight="1">
      <c r="D364" s="11"/>
    </row>
    <row r="365" spans="4:4" ht="12.75" customHeight="1">
      <c r="D365" s="11"/>
    </row>
    <row r="366" spans="4:4" ht="12.75" customHeight="1">
      <c r="D366" s="11"/>
    </row>
    <row r="367" spans="4:4" ht="12.75" customHeight="1">
      <c r="D367" s="11"/>
    </row>
    <row r="368" spans="4:4" ht="12.75" customHeight="1">
      <c r="D368" s="11"/>
    </row>
    <row r="369" spans="4:4" ht="12.75" customHeight="1">
      <c r="D369" s="11"/>
    </row>
    <row r="370" spans="4:4" ht="12.75" customHeight="1">
      <c r="D370" s="11"/>
    </row>
    <row r="371" spans="4:4" ht="12.75" customHeight="1">
      <c r="D371" s="11"/>
    </row>
    <row r="372" spans="4:4" ht="12.75" customHeight="1">
      <c r="D372" s="11"/>
    </row>
    <row r="373" spans="4:4" ht="12.75" customHeight="1">
      <c r="D373" s="11"/>
    </row>
    <row r="374" spans="4:4" ht="12.75" customHeight="1">
      <c r="D374" s="11"/>
    </row>
    <row r="375" spans="4:4" ht="12.75" customHeight="1">
      <c r="D375" s="11"/>
    </row>
    <row r="376" spans="4:4" ht="12.75" customHeight="1">
      <c r="D376" s="11"/>
    </row>
    <row r="377" spans="4:4" ht="12.75" customHeight="1">
      <c r="D377" s="11"/>
    </row>
    <row r="378" spans="4:4" ht="12.75" customHeight="1">
      <c r="D378" s="11"/>
    </row>
    <row r="379" spans="4:4" ht="12.75" customHeight="1">
      <c r="D379" s="11"/>
    </row>
    <row r="380" spans="4:4" ht="12.75" customHeight="1">
      <c r="D380" s="11"/>
    </row>
    <row r="381" spans="4:4" ht="12.75" customHeight="1">
      <c r="D381" s="11"/>
    </row>
    <row r="382" spans="4:4" ht="12.75" customHeight="1">
      <c r="D382" s="11"/>
    </row>
    <row r="383" spans="4:4" ht="12.75" customHeight="1">
      <c r="D383" s="11"/>
    </row>
    <row r="384" spans="4:4" ht="12.75" customHeight="1">
      <c r="D384" s="11"/>
    </row>
    <row r="385" spans="4:4" ht="12.75" customHeight="1">
      <c r="D385" s="11"/>
    </row>
    <row r="386" spans="4:4" ht="12.75" customHeight="1">
      <c r="D386" s="11"/>
    </row>
    <row r="387" spans="4:4" ht="12.75" customHeight="1">
      <c r="D387" s="11"/>
    </row>
    <row r="388" spans="4:4" ht="12.75" customHeight="1">
      <c r="D388" s="11"/>
    </row>
    <row r="389" spans="4:4" ht="12.75" customHeight="1">
      <c r="D389" s="11"/>
    </row>
    <row r="390" spans="4:4" ht="12.75" customHeight="1">
      <c r="D390" s="11"/>
    </row>
    <row r="391" spans="4:4" ht="12.75" customHeight="1">
      <c r="D391" s="11"/>
    </row>
    <row r="392" spans="4:4" ht="12.75" customHeight="1">
      <c r="D392" s="11"/>
    </row>
    <row r="393" spans="4:4" ht="12.75" customHeight="1">
      <c r="D393" s="11"/>
    </row>
    <row r="394" spans="4:4" ht="12.75" customHeight="1">
      <c r="D394" s="11"/>
    </row>
    <row r="395" spans="4:4" ht="12.75" customHeight="1">
      <c r="D395" s="11"/>
    </row>
    <row r="396" spans="4:4" ht="12.75" customHeight="1">
      <c r="D396" s="11"/>
    </row>
    <row r="397" spans="4:4" ht="12.75" customHeight="1">
      <c r="D397" s="11"/>
    </row>
    <row r="398" spans="4:4" ht="12.75" customHeight="1">
      <c r="D398" s="11"/>
    </row>
    <row r="399" spans="4:4" ht="12.75" customHeight="1">
      <c r="D399" s="11"/>
    </row>
    <row r="400" spans="4:4" ht="12.75" customHeight="1">
      <c r="D400" s="11"/>
    </row>
    <row r="401" spans="4:4" ht="12.75" customHeight="1">
      <c r="D401" s="11"/>
    </row>
    <row r="402" spans="4:4" ht="12.75" customHeight="1">
      <c r="D402" s="11"/>
    </row>
    <row r="403" spans="4:4" ht="12.75" customHeight="1">
      <c r="D403" s="11"/>
    </row>
    <row r="404" spans="4:4" ht="12.75" customHeight="1">
      <c r="D404" s="11"/>
    </row>
    <row r="405" spans="4:4" ht="12.75" customHeight="1">
      <c r="D405" s="11"/>
    </row>
    <row r="406" spans="4:4" ht="12.75" customHeight="1">
      <c r="D406" s="11"/>
    </row>
    <row r="407" spans="4:4" ht="12.75" customHeight="1">
      <c r="D407" s="11"/>
    </row>
    <row r="408" spans="4:4" ht="12.75" customHeight="1">
      <c r="D408" s="11"/>
    </row>
    <row r="409" spans="4:4" ht="12.75" customHeight="1">
      <c r="D409" s="11"/>
    </row>
    <row r="410" spans="4:4" ht="12.75" customHeight="1">
      <c r="D410" s="11"/>
    </row>
    <row r="411" spans="4:4" ht="12.75" customHeight="1">
      <c r="D411" s="11"/>
    </row>
    <row r="412" spans="4:4" ht="12.75" customHeight="1">
      <c r="D412" s="11"/>
    </row>
    <row r="413" spans="4:4" ht="12.75" customHeight="1">
      <c r="D413" s="11"/>
    </row>
    <row r="414" spans="4:4" ht="12.75" customHeight="1">
      <c r="D414" s="11"/>
    </row>
    <row r="415" spans="4:4" ht="12.75" customHeight="1">
      <c r="D415" s="11"/>
    </row>
    <row r="416" spans="4:4" ht="12.75" customHeight="1">
      <c r="D416" s="11"/>
    </row>
    <row r="417" spans="4:4" ht="12.75" customHeight="1">
      <c r="D417" s="11"/>
    </row>
    <row r="418" spans="4:4" ht="12.75" customHeight="1">
      <c r="D418" s="11"/>
    </row>
    <row r="419" spans="4:4" ht="12.75" customHeight="1">
      <c r="D419" s="11"/>
    </row>
    <row r="420" spans="4:4" ht="12.75" customHeight="1">
      <c r="D420" s="11"/>
    </row>
    <row r="421" spans="4:4" ht="12.75" customHeight="1">
      <c r="D421" s="11"/>
    </row>
    <row r="422" spans="4:4" ht="12.75" customHeight="1">
      <c r="D422" s="11"/>
    </row>
    <row r="423" spans="4:4" ht="12.75" customHeight="1">
      <c r="D423" s="11"/>
    </row>
    <row r="424" spans="4:4" ht="12.75" customHeight="1">
      <c r="D424" s="11"/>
    </row>
    <row r="425" spans="4:4" ht="12.75" customHeight="1">
      <c r="D425" s="11"/>
    </row>
    <row r="426" spans="4:4" ht="12.75" customHeight="1">
      <c r="D426" s="11"/>
    </row>
    <row r="427" spans="4:4" ht="12.75" customHeight="1">
      <c r="D427" s="11"/>
    </row>
    <row r="428" spans="4:4" ht="12.75" customHeight="1">
      <c r="D428" s="11"/>
    </row>
    <row r="429" spans="4:4" ht="12.75" customHeight="1">
      <c r="D429" s="11"/>
    </row>
    <row r="430" spans="4:4" ht="12.75" customHeight="1">
      <c r="D430" s="11"/>
    </row>
    <row r="431" spans="4:4" ht="12.75" customHeight="1">
      <c r="D431" s="11"/>
    </row>
    <row r="432" spans="4:4" ht="12.75" customHeight="1">
      <c r="D432" s="11"/>
    </row>
    <row r="433" spans="4:4" ht="12.75" customHeight="1">
      <c r="D433" s="11"/>
    </row>
    <row r="434" spans="4:4" ht="12.75" customHeight="1">
      <c r="D434" s="11"/>
    </row>
    <row r="435" spans="4:4" ht="12.75" customHeight="1">
      <c r="D435" s="11"/>
    </row>
    <row r="436" spans="4:4" ht="12.75" customHeight="1">
      <c r="D436" s="11"/>
    </row>
    <row r="437" spans="4:4" ht="12.75" customHeight="1">
      <c r="D437" s="11"/>
    </row>
    <row r="438" spans="4:4" ht="12.75" customHeight="1">
      <c r="D438" s="11"/>
    </row>
    <row r="439" spans="4:4" ht="12.75" customHeight="1">
      <c r="D439" s="11"/>
    </row>
    <row r="440" spans="4:4" ht="12.75" customHeight="1">
      <c r="D440" s="11"/>
    </row>
    <row r="441" spans="4:4" ht="12.75" customHeight="1">
      <c r="D441" s="11"/>
    </row>
    <row r="442" spans="4:4" ht="12.75" customHeight="1">
      <c r="D442" s="11"/>
    </row>
    <row r="443" spans="4:4" ht="12.75" customHeight="1">
      <c r="D443" s="11"/>
    </row>
    <row r="444" spans="4:4" ht="12.75" customHeight="1">
      <c r="D444" s="11"/>
    </row>
    <row r="445" spans="4:4" ht="12.75" customHeight="1">
      <c r="D445" s="11"/>
    </row>
    <row r="446" spans="4:4" ht="12.75" customHeight="1">
      <c r="D446" s="11"/>
    </row>
    <row r="447" spans="4:4" ht="12.75" customHeight="1">
      <c r="D447" s="11"/>
    </row>
    <row r="448" spans="4:4" ht="12.75" customHeight="1">
      <c r="D448" s="11"/>
    </row>
    <row r="449" spans="4:4" ht="12.75" customHeight="1">
      <c r="D449" s="11"/>
    </row>
    <row r="450" spans="4:4" ht="12.75" customHeight="1">
      <c r="D450" s="11"/>
    </row>
    <row r="451" spans="4:4" ht="12.75" customHeight="1">
      <c r="D451" s="11"/>
    </row>
    <row r="452" spans="4:4" ht="12.75" customHeight="1">
      <c r="D452" s="11"/>
    </row>
    <row r="453" spans="4:4" ht="12.75" customHeight="1">
      <c r="D453" s="11"/>
    </row>
    <row r="454" spans="4:4" ht="12.75" customHeight="1">
      <c r="D454" s="11"/>
    </row>
    <row r="455" spans="4:4" ht="12.75" customHeight="1">
      <c r="D455" s="11"/>
    </row>
    <row r="456" spans="4:4" ht="12.75" customHeight="1">
      <c r="D456" s="11"/>
    </row>
    <row r="457" spans="4:4" ht="12.75" customHeight="1">
      <c r="D457" s="11"/>
    </row>
    <row r="458" spans="4:4" ht="12.75" customHeight="1">
      <c r="D458" s="11"/>
    </row>
    <row r="459" spans="4:4" ht="12.75" customHeight="1">
      <c r="D459" s="11"/>
    </row>
    <row r="460" spans="4:4" ht="12.75" customHeight="1">
      <c r="D460" s="11"/>
    </row>
    <row r="461" spans="4:4" ht="12.75" customHeight="1">
      <c r="D461" s="11"/>
    </row>
    <row r="462" spans="4:4" ht="12.75" customHeight="1">
      <c r="D462" s="11"/>
    </row>
    <row r="463" spans="4:4" ht="12.75" customHeight="1">
      <c r="D463" s="11"/>
    </row>
    <row r="464" spans="4:4" ht="12.75" customHeight="1">
      <c r="D464" s="11"/>
    </row>
    <row r="465" spans="4:4" ht="12.75" customHeight="1">
      <c r="D465" s="11"/>
    </row>
    <row r="466" spans="4:4" ht="12.75" customHeight="1">
      <c r="D466" s="11"/>
    </row>
    <row r="467" spans="4:4" ht="12.75" customHeight="1">
      <c r="D467" s="11"/>
    </row>
    <row r="468" spans="4:4" ht="12.75" customHeight="1">
      <c r="D468" s="11"/>
    </row>
    <row r="469" spans="4:4" ht="12.75" customHeight="1">
      <c r="D469" s="11"/>
    </row>
    <row r="470" spans="4:4" ht="12.75" customHeight="1">
      <c r="D470" s="11"/>
    </row>
    <row r="471" spans="4:4" ht="12.75" customHeight="1">
      <c r="D471" s="11"/>
    </row>
    <row r="472" spans="4:4" ht="12.75" customHeight="1">
      <c r="D472" s="11"/>
    </row>
    <row r="473" spans="4:4" ht="12.75" customHeight="1">
      <c r="D473" s="11"/>
    </row>
    <row r="474" spans="4:4" ht="12.75" customHeight="1">
      <c r="D474" s="11"/>
    </row>
    <row r="475" spans="4:4" ht="12.75" customHeight="1">
      <c r="D475" s="11"/>
    </row>
    <row r="476" spans="4:4" ht="12.75" customHeight="1">
      <c r="D476" s="11"/>
    </row>
    <row r="477" spans="4:4" ht="12.75" customHeight="1">
      <c r="D477" s="11"/>
    </row>
    <row r="478" spans="4:4" ht="12.75" customHeight="1">
      <c r="D478" s="11"/>
    </row>
    <row r="479" spans="4:4" ht="12.75" customHeight="1">
      <c r="D479" s="11"/>
    </row>
    <row r="480" spans="4:4" ht="12.75" customHeight="1">
      <c r="D480" s="11"/>
    </row>
    <row r="481" spans="4:4" ht="12.75" customHeight="1">
      <c r="D481" s="11"/>
    </row>
    <row r="482" spans="4:4" ht="12.75" customHeight="1">
      <c r="D482" s="11"/>
    </row>
    <row r="483" spans="4:4" ht="12.75" customHeight="1">
      <c r="D483" s="11"/>
    </row>
    <row r="484" spans="4:4" ht="12.75" customHeight="1">
      <c r="D484" s="11"/>
    </row>
    <row r="485" spans="4:4" ht="12.75" customHeight="1">
      <c r="D485" s="11"/>
    </row>
    <row r="486" spans="4:4" ht="12.75" customHeight="1">
      <c r="D486" s="11"/>
    </row>
    <row r="487" spans="4:4" ht="12.75" customHeight="1">
      <c r="D487" s="11"/>
    </row>
    <row r="488" spans="4:4" ht="12.75" customHeight="1">
      <c r="D488" s="11"/>
    </row>
    <row r="489" spans="4:4" ht="12.75" customHeight="1">
      <c r="D489" s="11"/>
    </row>
    <row r="490" spans="4:4" ht="12.75" customHeight="1">
      <c r="D490" s="11"/>
    </row>
    <row r="491" spans="4:4" ht="12.75" customHeight="1">
      <c r="D491" s="11"/>
    </row>
    <row r="492" spans="4:4" ht="12.75" customHeight="1">
      <c r="D492" s="11"/>
    </row>
    <row r="493" spans="4:4" ht="12.75" customHeight="1">
      <c r="D493" s="11"/>
    </row>
    <row r="494" spans="4:4" ht="12.75" customHeight="1">
      <c r="D494" s="11"/>
    </row>
    <row r="495" spans="4:4" ht="12.75" customHeight="1">
      <c r="D495" s="11"/>
    </row>
    <row r="496" spans="4:4" ht="12.75" customHeight="1">
      <c r="D496" s="11"/>
    </row>
    <row r="497" spans="4:4" ht="12.75" customHeight="1">
      <c r="D497" s="11"/>
    </row>
    <row r="498" spans="4:4" ht="12.75" customHeight="1">
      <c r="D498" s="11"/>
    </row>
    <row r="499" spans="4:4" ht="12.75" customHeight="1">
      <c r="D499" s="11"/>
    </row>
    <row r="500" spans="4:4" ht="12.75" customHeight="1">
      <c r="D500" s="11"/>
    </row>
    <row r="501" spans="4:4" ht="12.75" customHeight="1">
      <c r="D501" s="11"/>
    </row>
    <row r="502" spans="4:4" ht="12.75" customHeight="1">
      <c r="D502" s="11"/>
    </row>
    <row r="503" spans="4:4" ht="12.75" customHeight="1">
      <c r="D503" s="11"/>
    </row>
    <row r="504" spans="4:4" ht="12.75" customHeight="1">
      <c r="D504" s="11"/>
    </row>
    <row r="505" spans="4:4" ht="12.75" customHeight="1">
      <c r="D505" s="11"/>
    </row>
    <row r="506" spans="4:4" ht="12.75" customHeight="1">
      <c r="D506" s="11"/>
    </row>
    <row r="507" spans="4:4" ht="12.75" customHeight="1">
      <c r="D507" s="11"/>
    </row>
    <row r="508" spans="4:4" ht="12.75" customHeight="1">
      <c r="D508" s="11"/>
    </row>
    <row r="509" spans="4:4" ht="12.75" customHeight="1">
      <c r="D509" s="11"/>
    </row>
    <row r="510" spans="4:4" ht="12.75" customHeight="1">
      <c r="D510" s="11"/>
    </row>
    <row r="511" spans="4:4" ht="12.75" customHeight="1">
      <c r="D511" s="11"/>
    </row>
    <row r="512" spans="4:4" ht="12.75" customHeight="1">
      <c r="D512" s="11"/>
    </row>
    <row r="513" spans="4:4" ht="12.75" customHeight="1">
      <c r="D513" s="11"/>
    </row>
    <row r="514" spans="4:4" ht="12.75" customHeight="1">
      <c r="D514" s="11"/>
    </row>
    <row r="515" spans="4:4" ht="12.75" customHeight="1">
      <c r="D515" s="11"/>
    </row>
    <row r="516" spans="4:4" ht="12.75" customHeight="1">
      <c r="D516" s="11"/>
    </row>
    <row r="517" spans="4:4" ht="12.75" customHeight="1">
      <c r="D517" s="11"/>
    </row>
    <row r="518" spans="4:4" ht="12.75" customHeight="1">
      <c r="D518" s="11"/>
    </row>
    <row r="519" spans="4:4" ht="12.75" customHeight="1">
      <c r="D519" s="11"/>
    </row>
    <row r="520" spans="4:4" ht="12.75" customHeight="1">
      <c r="D520" s="11"/>
    </row>
    <row r="521" spans="4:4" ht="12.75" customHeight="1">
      <c r="D521" s="11"/>
    </row>
    <row r="522" spans="4:4" ht="12.75" customHeight="1">
      <c r="D522" s="11"/>
    </row>
    <row r="523" spans="4:4" ht="12.75" customHeight="1">
      <c r="D523" s="11"/>
    </row>
    <row r="524" spans="4:4" ht="12.75" customHeight="1">
      <c r="D524" s="11"/>
    </row>
    <row r="525" spans="4:4" ht="12.75" customHeight="1">
      <c r="D525" s="11"/>
    </row>
    <row r="526" spans="4:4" ht="12.75" customHeight="1">
      <c r="D526" s="11"/>
    </row>
    <row r="527" spans="4:4" ht="12.75" customHeight="1">
      <c r="D527" s="11"/>
    </row>
    <row r="528" spans="4:4" ht="12.75" customHeight="1">
      <c r="D528" s="11"/>
    </row>
    <row r="529" spans="4:4" ht="12.75" customHeight="1">
      <c r="D529" s="11"/>
    </row>
    <row r="530" spans="4:4" ht="12.75" customHeight="1">
      <c r="D530" s="11"/>
    </row>
    <row r="531" spans="4:4" ht="12.75" customHeight="1">
      <c r="D531" s="11"/>
    </row>
    <row r="532" spans="4:4" ht="12.75" customHeight="1">
      <c r="D532" s="11"/>
    </row>
    <row r="533" spans="4:4" ht="12.75" customHeight="1">
      <c r="D533" s="11"/>
    </row>
    <row r="534" spans="4:4" ht="12.75" customHeight="1">
      <c r="D534" s="11"/>
    </row>
    <row r="535" spans="4:4" ht="12.75" customHeight="1">
      <c r="D535" s="11"/>
    </row>
    <row r="536" spans="4:4" ht="12.75" customHeight="1">
      <c r="D536" s="11"/>
    </row>
    <row r="537" spans="4:4" ht="12.75" customHeight="1">
      <c r="D537" s="11"/>
    </row>
    <row r="538" spans="4:4" ht="12.75" customHeight="1">
      <c r="D538" s="11"/>
    </row>
    <row r="539" spans="4:4" ht="12.75" customHeight="1">
      <c r="D539" s="11"/>
    </row>
    <row r="540" spans="4:4" ht="12.75" customHeight="1">
      <c r="D540" s="11"/>
    </row>
    <row r="541" spans="4:4" ht="12.75" customHeight="1">
      <c r="D541" s="11"/>
    </row>
    <row r="542" spans="4:4" ht="12.75" customHeight="1">
      <c r="D542" s="11"/>
    </row>
    <row r="543" spans="4:4" ht="12.75" customHeight="1">
      <c r="D543" s="11"/>
    </row>
    <row r="544" spans="4:4" ht="12.75" customHeight="1">
      <c r="D544" s="11"/>
    </row>
    <row r="545" spans="4:4" ht="12.75" customHeight="1">
      <c r="D545" s="11"/>
    </row>
    <row r="546" spans="4:4" ht="12.75" customHeight="1">
      <c r="D546" s="11"/>
    </row>
    <row r="547" spans="4:4" ht="12.75" customHeight="1">
      <c r="D547" s="11"/>
    </row>
    <row r="548" spans="4:4" ht="12.75" customHeight="1">
      <c r="D548" s="11"/>
    </row>
    <row r="549" spans="4:4" ht="12.75" customHeight="1">
      <c r="D549" s="11"/>
    </row>
    <row r="550" spans="4:4" ht="12.75" customHeight="1">
      <c r="D550" s="11"/>
    </row>
    <row r="551" spans="4:4" ht="12.75" customHeight="1">
      <c r="D551" s="11"/>
    </row>
    <row r="552" spans="4:4" ht="12.75" customHeight="1">
      <c r="D552" s="11"/>
    </row>
    <row r="553" spans="4:4" ht="12.75" customHeight="1">
      <c r="D553" s="11"/>
    </row>
    <row r="554" spans="4:4" ht="12.75" customHeight="1">
      <c r="D554" s="11"/>
    </row>
    <row r="555" spans="4:4" ht="12.75" customHeight="1">
      <c r="D555" s="11"/>
    </row>
    <row r="556" spans="4:4" ht="12.75" customHeight="1">
      <c r="D556" s="11"/>
    </row>
    <row r="557" spans="4:4" ht="12.75" customHeight="1">
      <c r="D557" s="11"/>
    </row>
    <row r="558" spans="4:4" ht="12.75" customHeight="1">
      <c r="D558" s="11"/>
    </row>
    <row r="559" spans="4:4" ht="12.75" customHeight="1">
      <c r="D559" s="11"/>
    </row>
    <row r="560" spans="4:4" ht="12.75" customHeight="1">
      <c r="D560" s="11"/>
    </row>
    <row r="561" spans="4:4" ht="12.75" customHeight="1">
      <c r="D561" s="11"/>
    </row>
    <row r="562" spans="4:4" ht="12.75" customHeight="1">
      <c r="D562" s="11"/>
    </row>
    <row r="563" spans="4:4" ht="12.75" customHeight="1">
      <c r="D563" s="11"/>
    </row>
    <row r="564" spans="4:4" ht="12.75" customHeight="1">
      <c r="D564" s="11"/>
    </row>
    <row r="565" spans="4:4" ht="12.75" customHeight="1">
      <c r="D565" s="11"/>
    </row>
    <row r="566" spans="4:4" ht="12.75" customHeight="1">
      <c r="D566" s="11"/>
    </row>
    <row r="567" spans="4:4" ht="12.75" customHeight="1">
      <c r="D567" s="11"/>
    </row>
    <row r="568" spans="4:4" ht="12.75" customHeight="1">
      <c r="D568" s="11"/>
    </row>
    <row r="569" spans="4:4" ht="12.75" customHeight="1">
      <c r="D569" s="11"/>
    </row>
    <row r="570" spans="4:4" ht="12.75" customHeight="1">
      <c r="D570" s="11"/>
    </row>
    <row r="571" spans="4:4" ht="12.75" customHeight="1">
      <c r="D571" s="11"/>
    </row>
    <row r="572" spans="4:4" ht="12.75" customHeight="1">
      <c r="D572" s="11"/>
    </row>
    <row r="573" spans="4:4" ht="12.75" customHeight="1">
      <c r="D573" s="11"/>
    </row>
    <row r="574" spans="4:4" ht="12.75" customHeight="1">
      <c r="D574" s="11"/>
    </row>
    <row r="575" spans="4:4" ht="12.75" customHeight="1">
      <c r="D575" s="11"/>
    </row>
    <row r="576" spans="4:4" ht="12.75" customHeight="1">
      <c r="D576" s="11"/>
    </row>
    <row r="577" spans="4:4" ht="12.75" customHeight="1">
      <c r="D577" s="11"/>
    </row>
    <row r="578" spans="4:4" ht="12.75" customHeight="1">
      <c r="D578" s="11"/>
    </row>
    <row r="579" spans="4:4" ht="12.75" customHeight="1">
      <c r="D579" s="11"/>
    </row>
    <row r="580" spans="4:4" ht="12.75" customHeight="1">
      <c r="D580" s="11"/>
    </row>
    <row r="581" spans="4:4" ht="12.75" customHeight="1">
      <c r="D581" s="11"/>
    </row>
    <row r="582" spans="4:4" ht="12.75" customHeight="1">
      <c r="D582" s="11"/>
    </row>
    <row r="583" spans="4:4" ht="12.75" customHeight="1">
      <c r="D583" s="11"/>
    </row>
    <row r="584" spans="4:4" ht="12.75" customHeight="1">
      <c r="D584" s="11"/>
    </row>
    <row r="585" spans="4:4" ht="12.75" customHeight="1">
      <c r="D585" s="11"/>
    </row>
    <row r="586" spans="4:4" ht="12.75" customHeight="1">
      <c r="D586" s="11"/>
    </row>
    <row r="587" spans="4:4" ht="12.75" customHeight="1">
      <c r="D587" s="11"/>
    </row>
    <row r="588" spans="4:4" ht="12.75" customHeight="1">
      <c r="D588" s="11"/>
    </row>
    <row r="589" spans="4:4" ht="12.75" customHeight="1">
      <c r="D589" s="11"/>
    </row>
    <row r="590" spans="4:4" ht="12.75" customHeight="1">
      <c r="D590" s="11"/>
    </row>
    <row r="591" spans="4:4" ht="12.75" customHeight="1">
      <c r="D591" s="11"/>
    </row>
    <row r="592" spans="4:4" ht="12.75" customHeight="1">
      <c r="D592" s="11"/>
    </row>
    <row r="593" spans="4:4" ht="12.75" customHeight="1">
      <c r="D593" s="11"/>
    </row>
    <row r="594" spans="4:4" ht="12.75" customHeight="1">
      <c r="D594" s="11"/>
    </row>
    <row r="595" spans="4:4" ht="12.75" customHeight="1">
      <c r="D595" s="11"/>
    </row>
    <row r="596" spans="4:4" ht="12.75" customHeight="1">
      <c r="D596" s="11"/>
    </row>
    <row r="597" spans="4:4" ht="12.75" customHeight="1">
      <c r="D597" s="11"/>
    </row>
    <row r="598" spans="4:4" ht="12.75" customHeight="1">
      <c r="D598" s="11"/>
    </row>
    <row r="599" spans="4:4" ht="12.75" customHeight="1">
      <c r="D599" s="11"/>
    </row>
    <row r="600" spans="4:4" ht="12.75" customHeight="1">
      <c r="D600" s="11"/>
    </row>
    <row r="601" spans="4:4" ht="12.75" customHeight="1">
      <c r="D601" s="11"/>
    </row>
    <row r="602" spans="4:4" ht="12.75" customHeight="1">
      <c r="D602" s="11"/>
    </row>
    <row r="603" spans="4:4" ht="12.75" customHeight="1">
      <c r="D603" s="11"/>
    </row>
    <row r="604" spans="4:4" ht="12.75" customHeight="1">
      <c r="D604" s="11"/>
    </row>
    <row r="605" spans="4:4" ht="12.75" customHeight="1">
      <c r="D605" s="11"/>
    </row>
    <row r="606" spans="4:4" ht="12.75" customHeight="1">
      <c r="D606" s="11"/>
    </row>
    <row r="607" spans="4:4" ht="12.75" customHeight="1">
      <c r="D607" s="11"/>
    </row>
    <row r="608" spans="4:4" ht="12.75" customHeight="1">
      <c r="D608" s="11"/>
    </row>
    <row r="609" spans="4:4" ht="12.75" customHeight="1">
      <c r="D609" s="11"/>
    </row>
    <row r="610" spans="4:4" ht="12.75" customHeight="1">
      <c r="D610" s="11"/>
    </row>
    <row r="611" spans="4:4" ht="12.75" customHeight="1">
      <c r="D611" s="11"/>
    </row>
    <row r="612" spans="4:4" ht="12.75" customHeight="1">
      <c r="D612" s="11"/>
    </row>
    <row r="613" spans="4:4" ht="12.75" customHeight="1">
      <c r="D613" s="11"/>
    </row>
    <row r="614" spans="4:4" ht="12.75" customHeight="1">
      <c r="D614" s="11"/>
    </row>
    <row r="615" spans="4:4" ht="12.75" customHeight="1">
      <c r="D615" s="11"/>
    </row>
    <row r="616" spans="4:4" ht="12.75" customHeight="1">
      <c r="D616" s="11"/>
    </row>
    <row r="617" spans="4:4" ht="12.75" customHeight="1">
      <c r="D617" s="11"/>
    </row>
    <row r="618" spans="4:4" ht="12.75" customHeight="1">
      <c r="D618" s="11"/>
    </row>
    <row r="619" spans="4:4" ht="12.75" customHeight="1">
      <c r="D619" s="11"/>
    </row>
    <row r="620" spans="4:4" ht="12.75" customHeight="1">
      <c r="D620" s="11"/>
    </row>
    <row r="621" spans="4:4" ht="12.75" customHeight="1">
      <c r="D621" s="11"/>
    </row>
    <row r="622" spans="4:4" ht="12.75" customHeight="1">
      <c r="D622" s="11"/>
    </row>
    <row r="623" spans="4:4" ht="12.75" customHeight="1">
      <c r="D623" s="11"/>
    </row>
    <row r="624" spans="4:4" ht="12.75" customHeight="1">
      <c r="D624" s="11"/>
    </row>
    <row r="625" spans="4:4" ht="12.75" customHeight="1">
      <c r="D625" s="11"/>
    </row>
    <row r="626" spans="4:4" ht="12.75" customHeight="1">
      <c r="D626" s="11"/>
    </row>
    <row r="627" spans="4:4" ht="12.75" customHeight="1">
      <c r="D627" s="11"/>
    </row>
    <row r="628" spans="4:4" ht="12.75" customHeight="1">
      <c r="D628" s="11"/>
    </row>
    <row r="629" spans="4:4" ht="12.75" customHeight="1">
      <c r="D629" s="11"/>
    </row>
    <row r="630" spans="4:4" ht="12.75" customHeight="1">
      <c r="D630" s="11"/>
    </row>
    <row r="631" spans="4:4" ht="12.75" customHeight="1">
      <c r="D631" s="11"/>
    </row>
    <row r="632" spans="4:4" ht="12.75" customHeight="1">
      <c r="D632" s="11"/>
    </row>
    <row r="633" spans="4:4" ht="12.75" customHeight="1">
      <c r="D633" s="11"/>
    </row>
    <row r="634" spans="4:4" ht="12.75" customHeight="1">
      <c r="D634" s="11"/>
    </row>
    <row r="635" spans="4:4" ht="12.75" customHeight="1">
      <c r="D635" s="11"/>
    </row>
    <row r="636" spans="4:4" ht="12.75" customHeight="1">
      <c r="D636" s="11"/>
    </row>
    <row r="637" spans="4:4" ht="12.75" customHeight="1">
      <c r="D637" s="11"/>
    </row>
    <row r="638" spans="4:4" ht="12.75" customHeight="1">
      <c r="D638" s="11"/>
    </row>
    <row r="639" spans="4:4" ht="12.75" customHeight="1">
      <c r="D639" s="11"/>
    </row>
    <row r="640" spans="4:4" ht="12.75" customHeight="1">
      <c r="D640" s="11"/>
    </row>
    <row r="641" spans="4:4" ht="12.75" customHeight="1">
      <c r="D641" s="11"/>
    </row>
    <row r="642" spans="4:4" ht="12.75" customHeight="1">
      <c r="D642" s="11"/>
    </row>
    <row r="643" spans="4:4" ht="12.75" customHeight="1">
      <c r="D643" s="11"/>
    </row>
    <row r="644" spans="4:4" ht="12.75" customHeight="1">
      <c r="D644" s="11"/>
    </row>
    <row r="645" spans="4:4" ht="12.75" customHeight="1">
      <c r="D645" s="11"/>
    </row>
    <row r="646" spans="4:4" ht="12.75" customHeight="1">
      <c r="D646" s="11"/>
    </row>
    <row r="647" spans="4:4" ht="12.75" customHeight="1">
      <c r="D647" s="11"/>
    </row>
    <row r="648" spans="4:4" ht="12.75" customHeight="1">
      <c r="D648" s="11"/>
    </row>
    <row r="649" spans="4:4" ht="12.75" customHeight="1">
      <c r="D649" s="11"/>
    </row>
    <row r="650" spans="4:4" ht="12.75" customHeight="1">
      <c r="D650" s="11"/>
    </row>
    <row r="651" spans="4:4" ht="12.75" customHeight="1">
      <c r="D651" s="11"/>
    </row>
    <row r="652" spans="4:4" ht="12.75" customHeight="1">
      <c r="D652" s="11"/>
    </row>
    <row r="653" spans="4:4" ht="12.75" customHeight="1">
      <c r="D653" s="11"/>
    </row>
    <row r="654" spans="4:4" ht="12.75" customHeight="1">
      <c r="D654" s="11"/>
    </row>
    <row r="655" spans="4:4" ht="12.75" customHeight="1">
      <c r="D655" s="11"/>
    </row>
    <row r="656" spans="4:4" ht="12.75" customHeight="1">
      <c r="D656" s="11"/>
    </row>
    <row r="657" spans="4:4" ht="12.75" customHeight="1">
      <c r="D657" s="11"/>
    </row>
    <row r="658" spans="4:4" ht="12.75" customHeight="1">
      <c r="D658" s="11"/>
    </row>
    <row r="659" spans="4:4" ht="12.75" customHeight="1">
      <c r="D659" s="11"/>
    </row>
    <row r="660" spans="4:4" ht="12.75" customHeight="1">
      <c r="D660" s="11"/>
    </row>
    <row r="661" spans="4:4" ht="12.75" customHeight="1">
      <c r="D661" s="11"/>
    </row>
    <row r="662" spans="4:4" ht="12.75" customHeight="1">
      <c r="D662" s="11"/>
    </row>
    <row r="663" spans="4:4" ht="12.75" customHeight="1">
      <c r="D663" s="11"/>
    </row>
    <row r="664" spans="4:4" ht="12.75" customHeight="1">
      <c r="D664" s="11"/>
    </row>
    <row r="665" spans="4:4" ht="12.75" customHeight="1">
      <c r="D665" s="11"/>
    </row>
    <row r="666" spans="4:4" ht="12.75" customHeight="1">
      <c r="D666" s="11"/>
    </row>
    <row r="667" spans="4:4" ht="12.75" customHeight="1">
      <c r="D667" s="11"/>
    </row>
    <row r="668" spans="4:4" ht="12.75" customHeight="1">
      <c r="D668" s="11"/>
    </row>
    <row r="669" spans="4:4" ht="12.75" customHeight="1">
      <c r="D669" s="11"/>
    </row>
    <row r="670" spans="4:4" ht="12.75" customHeight="1">
      <c r="D670" s="11"/>
    </row>
    <row r="671" spans="4:4" ht="12.75" customHeight="1">
      <c r="D671" s="11"/>
    </row>
    <row r="672" spans="4:4" ht="12.75" customHeight="1">
      <c r="D672" s="11"/>
    </row>
    <row r="673" spans="4:4" ht="12.75" customHeight="1">
      <c r="D673" s="11"/>
    </row>
    <row r="674" spans="4:4" ht="12.75" customHeight="1">
      <c r="D674" s="11"/>
    </row>
    <row r="675" spans="4:4" ht="12.75" customHeight="1">
      <c r="D675" s="11"/>
    </row>
    <row r="676" spans="4:4" ht="12.75" customHeight="1">
      <c r="D676" s="11"/>
    </row>
    <row r="677" spans="4:4" ht="12.75" customHeight="1">
      <c r="D677" s="11"/>
    </row>
    <row r="678" spans="4:4" ht="12.75" customHeight="1">
      <c r="D678" s="11"/>
    </row>
    <row r="679" spans="4:4" ht="12.75" customHeight="1">
      <c r="D679" s="11"/>
    </row>
    <row r="680" spans="4:4" ht="12.75" customHeight="1">
      <c r="D680" s="11"/>
    </row>
    <row r="681" spans="4:4" ht="12.75" customHeight="1">
      <c r="D681" s="11"/>
    </row>
    <row r="682" spans="4:4" ht="12.75" customHeight="1">
      <c r="D682" s="11"/>
    </row>
    <row r="683" spans="4:4" ht="12.75" customHeight="1">
      <c r="D683" s="11"/>
    </row>
    <row r="684" spans="4:4" ht="12.75" customHeight="1">
      <c r="D684" s="11"/>
    </row>
    <row r="685" spans="4:4" ht="12.75" customHeight="1">
      <c r="D685" s="11"/>
    </row>
    <row r="686" spans="4:4" ht="12.75" customHeight="1">
      <c r="D686" s="11"/>
    </row>
    <row r="687" spans="4:4" ht="12.75" customHeight="1">
      <c r="D687" s="11"/>
    </row>
    <row r="688" spans="4:4" ht="12.75" customHeight="1">
      <c r="D688" s="11"/>
    </row>
    <row r="689" spans="4:4" ht="12.75" customHeight="1">
      <c r="D689" s="11"/>
    </row>
    <row r="690" spans="4:4" ht="12.75" customHeight="1">
      <c r="D690" s="11"/>
    </row>
    <row r="691" spans="4:4" ht="12.75" customHeight="1">
      <c r="D691" s="11"/>
    </row>
    <row r="692" spans="4:4" ht="12.75" customHeight="1">
      <c r="D692" s="11"/>
    </row>
    <row r="693" spans="4:4" ht="12.75" customHeight="1">
      <c r="D693" s="11"/>
    </row>
    <row r="694" spans="4:4" ht="12.75" customHeight="1">
      <c r="D694" s="11"/>
    </row>
    <row r="695" spans="4:4" ht="12.75" customHeight="1">
      <c r="D695" s="11"/>
    </row>
    <row r="696" spans="4:4" ht="12.75" customHeight="1">
      <c r="D696" s="11"/>
    </row>
    <row r="697" spans="4:4" ht="12.75" customHeight="1">
      <c r="D697" s="11"/>
    </row>
    <row r="698" spans="4:4" ht="12.75" customHeight="1">
      <c r="D698" s="11"/>
    </row>
    <row r="699" spans="4:4" ht="12.75" customHeight="1">
      <c r="D699" s="11"/>
    </row>
    <row r="700" spans="4:4" ht="12.75" customHeight="1">
      <c r="D700" s="11"/>
    </row>
    <row r="701" spans="4:4" ht="12.75" customHeight="1">
      <c r="D701" s="11"/>
    </row>
    <row r="702" spans="4:4" ht="12.75" customHeight="1">
      <c r="D702" s="11"/>
    </row>
    <row r="703" spans="4:4" ht="12.75" customHeight="1">
      <c r="D703" s="11"/>
    </row>
    <row r="704" spans="4:4" ht="12.75" customHeight="1">
      <c r="D704" s="11"/>
    </row>
    <row r="705" spans="4:4" ht="12.75" customHeight="1">
      <c r="D705" s="11"/>
    </row>
    <row r="706" spans="4:4" ht="12.75" customHeight="1">
      <c r="D706" s="11"/>
    </row>
    <row r="707" spans="4:4" ht="12.75" customHeight="1">
      <c r="D707" s="11"/>
    </row>
    <row r="708" spans="4:4" ht="12.75" customHeight="1">
      <c r="D708" s="11"/>
    </row>
    <row r="709" spans="4:4" ht="12.75" customHeight="1">
      <c r="D709" s="11"/>
    </row>
    <row r="710" spans="4:4" ht="12.75" customHeight="1">
      <c r="D710" s="11"/>
    </row>
    <row r="711" spans="4:4" ht="12.75" customHeight="1">
      <c r="D711" s="11"/>
    </row>
    <row r="712" spans="4:4" ht="12.75" customHeight="1">
      <c r="D712" s="11"/>
    </row>
    <row r="713" spans="4:4" ht="12.75" customHeight="1">
      <c r="D713" s="11"/>
    </row>
    <row r="714" spans="4:4" ht="12.75" customHeight="1">
      <c r="D714" s="11"/>
    </row>
    <row r="715" spans="4:4" ht="12.75" customHeight="1">
      <c r="D715" s="11"/>
    </row>
    <row r="716" spans="4:4" ht="12.75" customHeight="1">
      <c r="D716" s="11"/>
    </row>
    <row r="717" spans="4:4" ht="12.75" customHeight="1">
      <c r="D717" s="11"/>
    </row>
    <row r="718" spans="4:4" ht="12.75" customHeight="1">
      <c r="D718" s="11"/>
    </row>
    <row r="719" spans="4:4" ht="12.75" customHeight="1">
      <c r="D719" s="11"/>
    </row>
    <row r="720" spans="4:4" ht="12.75" customHeight="1">
      <c r="D720" s="11"/>
    </row>
    <row r="721" spans="4:4" ht="12.75" customHeight="1">
      <c r="D721" s="11"/>
    </row>
    <row r="722" spans="4:4" ht="12.75" customHeight="1">
      <c r="D722" s="11"/>
    </row>
    <row r="723" spans="4:4" ht="12.75" customHeight="1">
      <c r="D723" s="11"/>
    </row>
    <row r="724" spans="4:4" ht="12.75" customHeight="1">
      <c r="D724" s="11"/>
    </row>
    <row r="725" spans="4:4" ht="12.75" customHeight="1">
      <c r="D725" s="11"/>
    </row>
    <row r="726" spans="4:4" ht="12.75" customHeight="1">
      <c r="D726" s="11"/>
    </row>
    <row r="727" spans="4:4" ht="12.75" customHeight="1">
      <c r="D727" s="11"/>
    </row>
    <row r="728" spans="4:4" ht="12.75" customHeight="1">
      <c r="D728" s="11"/>
    </row>
    <row r="729" spans="4:4" ht="12.75" customHeight="1">
      <c r="D729" s="11"/>
    </row>
    <row r="730" spans="4:4" ht="12.75" customHeight="1">
      <c r="D730" s="11"/>
    </row>
    <row r="731" spans="4:4" ht="12.75" customHeight="1">
      <c r="D731" s="11"/>
    </row>
    <row r="732" spans="4:4" ht="12.75" customHeight="1">
      <c r="D732" s="11"/>
    </row>
    <row r="733" spans="4:4" ht="12.75" customHeight="1">
      <c r="D733" s="11"/>
    </row>
    <row r="734" spans="4:4" ht="12.75" customHeight="1">
      <c r="D734" s="11"/>
    </row>
    <row r="735" spans="4:4" ht="12.75" customHeight="1">
      <c r="D735" s="11"/>
    </row>
    <row r="736" spans="4:4" ht="12.75" customHeight="1">
      <c r="D736" s="11"/>
    </row>
    <row r="737" spans="4:4" ht="12.75" customHeight="1">
      <c r="D737" s="11"/>
    </row>
    <row r="738" spans="4:4" ht="12.75" customHeight="1">
      <c r="D738" s="11"/>
    </row>
    <row r="739" spans="4:4" ht="12.75" customHeight="1">
      <c r="D739" s="11"/>
    </row>
    <row r="740" spans="4:4" ht="12.75" customHeight="1">
      <c r="D740" s="11"/>
    </row>
    <row r="741" spans="4:4" ht="12.75" customHeight="1">
      <c r="D741" s="11"/>
    </row>
    <row r="742" spans="4:4" ht="12.75" customHeight="1">
      <c r="D742" s="11"/>
    </row>
    <row r="743" spans="4:4" ht="12.75" customHeight="1">
      <c r="D743" s="11"/>
    </row>
    <row r="744" spans="4:4" ht="12.75" customHeight="1">
      <c r="D744" s="11"/>
    </row>
    <row r="745" spans="4:4" ht="12.75" customHeight="1">
      <c r="D745" s="11"/>
    </row>
    <row r="746" spans="4:4" ht="12.75" customHeight="1">
      <c r="D746" s="11"/>
    </row>
    <row r="747" spans="4:4" ht="12.75" customHeight="1">
      <c r="D747" s="11"/>
    </row>
    <row r="748" spans="4:4" ht="12.75" customHeight="1">
      <c r="D748" s="11"/>
    </row>
    <row r="749" spans="4:4" ht="12.75" customHeight="1">
      <c r="D749" s="11"/>
    </row>
    <row r="750" spans="4:4" ht="12.75" customHeight="1">
      <c r="D750" s="11"/>
    </row>
    <row r="751" spans="4:4" ht="12.75" customHeight="1">
      <c r="D751" s="11"/>
    </row>
    <row r="752" spans="4:4" ht="12.75" customHeight="1">
      <c r="D752" s="11"/>
    </row>
    <row r="753" spans="4:4" ht="12.75" customHeight="1">
      <c r="D753" s="11"/>
    </row>
    <row r="754" spans="4:4" ht="12.75" customHeight="1">
      <c r="D754" s="11"/>
    </row>
    <row r="755" spans="4:4" ht="12.75" customHeight="1">
      <c r="D755" s="11"/>
    </row>
    <row r="756" spans="4:4" ht="12.75" customHeight="1">
      <c r="D756" s="11"/>
    </row>
    <row r="757" spans="4:4" ht="12.75" customHeight="1">
      <c r="D757" s="11"/>
    </row>
    <row r="758" spans="4:4" ht="12.75" customHeight="1">
      <c r="D758" s="11"/>
    </row>
    <row r="759" spans="4:4" ht="12.75" customHeight="1">
      <c r="D759" s="11"/>
    </row>
    <row r="760" spans="4:4" ht="12.75" customHeight="1">
      <c r="D760" s="11"/>
    </row>
    <row r="761" spans="4:4" ht="12.75" customHeight="1">
      <c r="D761" s="11"/>
    </row>
    <row r="762" spans="4:4" ht="12.75" customHeight="1">
      <c r="D762" s="11"/>
    </row>
    <row r="763" spans="4:4" ht="12.75" customHeight="1">
      <c r="D763" s="11"/>
    </row>
    <row r="764" spans="4:4" ht="12.75" customHeight="1">
      <c r="D764" s="11"/>
    </row>
    <row r="765" spans="4:4" ht="12.75" customHeight="1">
      <c r="D765" s="11"/>
    </row>
    <row r="766" spans="4:4" ht="12.75" customHeight="1">
      <c r="D766" s="11"/>
    </row>
    <row r="767" spans="4:4" ht="12.75" customHeight="1">
      <c r="D767" s="11"/>
    </row>
    <row r="768" spans="4:4" ht="12.75" customHeight="1">
      <c r="D768" s="11"/>
    </row>
    <row r="769" spans="4:4" ht="12.75" customHeight="1">
      <c r="D769" s="11"/>
    </row>
    <row r="770" spans="4:4" ht="12.75" customHeight="1">
      <c r="D770" s="11"/>
    </row>
    <row r="771" spans="4:4" ht="12.75" customHeight="1">
      <c r="D771" s="11"/>
    </row>
    <row r="772" spans="4:4" ht="12.75" customHeight="1">
      <c r="D772" s="11"/>
    </row>
    <row r="773" spans="4:4" ht="12.75" customHeight="1">
      <c r="D773" s="11"/>
    </row>
    <row r="774" spans="4:4" ht="12.75" customHeight="1">
      <c r="D774" s="11"/>
    </row>
    <row r="775" spans="4:4" ht="12.75" customHeight="1">
      <c r="D775" s="11"/>
    </row>
    <row r="776" spans="4:4" ht="12.75" customHeight="1">
      <c r="D776" s="11"/>
    </row>
    <row r="777" spans="4:4" ht="12.75" customHeight="1">
      <c r="D777" s="11"/>
    </row>
    <row r="778" spans="4:4" ht="12.75" customHeight="1">
      <c r="D778" s="11"/>
    </row>
    <row r="779" spans="4:4" ht="12.75" customHeight="1">
      <c r="D779" s="11"/>
    </row>
    <row r="780" spans="4:4" ht="12.75" customHeight="1">
      <c r="D780" s="11"/>
    </row>
    <row r="781" spans="4:4" ht="12.75" customHeight="1">
      <c r="D781" s="11"/>
    </row>
    <row r="782" spans="4:4" ht="12.75" customHeight="1">
      <c r="D782" s="11"/>
    </row>
    <row r="783" spans="4:4" ht="12.75" customHeight="1">
      <c r="D783" s="11"/>
    </row>
    <row r="784" spans="4:4" ht="12.75" customHeight="1">
      <c r="D784" s="11"/>
    </row>
    <row r="785" spans="4:4" ht="12.75" customHeight="1">
      <c r="D785" s="11"/>
    </row>
    <row r="786" spans="4:4" ht="12.75" customHeight="1">
      <c r="D786" s="11"/>
    </row>
    <row r="787" spans="4:4" ht="12.75" customHeight="1">
      <c r="D787" s="11"/>
    </row>
    <row r="788" spans="4:4" ht="12.75" customHeight="1">
      <c r="D788" s="11"/>
    </row>
    <row r="789" spans="4:4" ht="12.75" customHeight="1">
      <c r="D789" s="11"/>
    </row>
    <row r="790" spans="4:4" ht="12.75" customHeight="1">
      <c r="D790" s="11"/>
    </row>
    <row r="791" spans="4:4" ht="12.75" customHeight="1">
      <c r="D791" s="11"/>
    </row>
    <row r="792" spans="4:4" ht="12.75" customHeight="1">
      <c r="D792" s="11"/>
    </row>
    <row r="793" spans="4:4" ht="12.75" customHeight="1">
      <c r="D793" s="11"/>
    </row>
    <row r="794" spans="4:4" ht="12.75" customHeight="1">
      <c r="D794" s="11"/>
    </row>
    <row r="795" spans="4:4" ht="12.75" customHeight="1">
      <c r="D795" s="11"/>
    </row>
    <row r="796" spans="4:4" ht="12.75" customHeight="1">
      <c r="D796" s="11"/>
    </row>
    <row r="797" spans="4:4" ht="12.75" customHeight="1">
      <c r="D797" s="11"/>
    </row>
    <row r="798" spans="4:4" ht="12.75" customHeight="1">
      <c r="D798" s="11"/>
    </row>
    <row r="799" spans="4:4" ht="12.75" customHeight="1">
      <c r="D799" s="11"/>
    </row>
    <row r="800" spans="4:4" ht="12.75" customHeight="1">
      <c r="D800" s="11"/>
    </row>
    <row r="801" spans="4:4" ht="12.75" customHeight="1">
      <c r="D801" s="11"/>
    </row>
    <row r="802" spans="4:4" ht="12.75" customHeight="1">
      <c r="D802" s="11"/>
    </row>
    <row r="803" spans="4:4" ht="12.75" customHeight="1">
      <c r="D803" s="11"/>
    </row>
    <row r="804" spans="4:4" ht="12.75" customHeight="1">
      <c r="D804" s="11"/>
    </row>
    <row r="805" spans="4:4" ht="12.75" customHeight="1">
      <c r="D805" s="11"/>
    </row>
    <row r="806" spans="4:4" ht="12.75" customHeight="1">
      <c r="D806" s="11"/>
    </row>
    <row r="807" spans="4:4" ht="12.75" customHeight="1">
      <c r="D807" s="11"/>
    </row>
    <row r="808" spans="4:4" ht="12.75" customHeight="1">
      <c r="D808" s="11"/>
    </row>
    <row r="809" spans="4:4" ht="12.75" customHeight="1">
      <c r="D809" s="11"/>
    </row>
    <row r="810" spans="4:4" ht="12.75" customHeight="1">
      <c r="D810" s="11"/>
    </row>
    <row r="811" spans="4:4" ht="12.75" customHeight="1">
      <c r="D811" s="11"/>
    </row>
    <row r="812" spans="4:4" ht="12.75" customHeight="1">
      <c r="D812" s="11"/>
    </row>
    <row r="813" spans="4:4" ht="12.75" customHeight="1">
      <c r="D813" s="11"/>
    </row>
    <row r="814" spans="4:4" ht="12.75" customHeight="1">
      <c r="D814" s="11"/>
    </row>
    <row r="815" spans="4:4" ht="12.75" customHeight="1">
      <c r="D815" s="11"/>
    </row>
    <row r="816" spans="4:4" ht="12.75" customHeight="1">
      <c r="D816" s="11"/>
    </row>
    <row r="817" spans="4:4" ht="12.75" customHeight="1">
      <c r="D817" s="11"/>
    </row>
    <row r="818" spans="4:4" ht="12.75" customHeight="1">
      <c r="D818" s="11"/>
    </row>
    <row r="819" spans="4:4" ht="12.75" customHeight="1">
      <c r="D819" s="11"/>
    </row>
    <row r="820" spans="4:4" ht="12.75" customHeight="1">
      <c r="D820" s="11"/>
    </row>
    <row r="821" spans="4:4" ht="12.75" customHeight="1">
      <c r="D821" s="11"/>
    </row>
    <row r="822" spans="4:4" ht="12.75" customHeight="1">
      <c r="D822" s="11"/>
    </row>
    <row r="823" spans="4:4" ht="12.75" customHeight="1">
      <c r="D823" s="11"/>
    </row>
    <row r="824" spans="4:4" ht="12.75" customHeight="1">
      <c r="D824" s="11"/>
    </row>
    <row r="825" spans="4:4" ht="12.75" customHeight="1">
      <c r="D825" s="11"/>
    </row>
    <row r="826" spans="4:4" ht="12.75" customHeight="1">
      <c r="D826" s="11"/>
    </row>
    <row r="827" spans="4:4" ht="12.75" customHeight="1">
      <c r="D827" s="11"/>
    </row>
    <row r="828" spans="4:4" ht="12.75" customHeight="1">
      <c r="D828" s="11"/>
    </row>
    <row r="829" spans="4:4" ht="12.75" customHeight="1">
      <c r="D829" s="11"/>
    </row>
    <row r="830" spans="4:4" ht="12.75" customHeight="1">
      <c r="D830" s="11"/>
    </row>
    <row r="831" spans="4:4" ht="12.75" customHeight="1">
      <c r="D831" s="11"/>
    </row>
    <row r="832" spans="4:4" ht="12.75" customHeight="1">
      <c r="D832" s="11"/>
    </row>
    <row r="833" spans="4:4" ht="12.75" customHeight="1">
      <c r="D833" s="11"/>
    </row>
    <row r="834" spans="4:4" ht="12.75" customHeight="1">
      <c r="D834" s="11"/>
    </row>
    <row r="835" spans="4:4" ht="12.75" customHeight="1">
      <c r="D835" s="11"/>
    </row>
    <row r="836" spans="4:4" ht="12.75" customHeight="1">
      <c r="D836" s="11"/>
    </row>
    <row r="837" spans="4:4" ht="12.75" customHeight="1">
      <c r="D837" s="11"/>
    </row>
    <row r="838" spans="4:4" ht="12.75" customHeight="1">
      <c r="D838" s="11"/>
    </row>
    <row r="839" spans="4:4" ht="12.75" customHeight="1">
      <c r="D839" s="11"/>
    </row>
    <row r="840" spans="4:4" ht="12.75" customHeight="1">
      <c r="D840" s="11"/>
    </row>
    <row r="841" spans="4:4" ht="12.75" customHeight="1">
      <c r="D841" s="11"/>
    </row>
    <row r="842" spans="4:4" ht="12.75" customHeight="1">
      <c r="D842" s="11"/>
    </row>
    <row r="843" spans="4:4" ht="12.75" customHeight="1">
      <c r="D843" s="11"/>
    </row>
    <row r="844" spans="4:4" ht="12.75" customHeight="1">
      <c r="D844" s="11"/>
    </row>
    <row r="845" spans="4:4" ht="12.75" customHeight="1">
      <c r="D845" s="11"/>
    </row>
    <row r="846" spans="4:4" ht="12.75" customHeight="1">
      <c r="D846" s="11"/>
    </row>
    <row r="847" spans="4:4" ht="12.75" customHeight="1">
      <c r="D847" s="11"/>
    </row>
    <row r="848" spans="4:4" ht="12.75" customHeight="1">
      <c r="D848" s="11"/>
    </row>
    <row r="849" spans="4:4" ht="12.75" customHeight="1">
      <c r="D849" s="11"/>
    </row>
    <row r="850" spans="4:4" ht="12.75" customHeight="1">
      <c r="D850" s="11"/>
    </row>
    <row r="851" spans="4:4" ht="12.75" customHeight="1">
      <c r="D851" s="11"/>
    </row>
    <row r="852" spans="4:4" ht="12.75" customHeight="1">
      <c r="D852" s="11"/>
    </row>
    <row r="853" spans="4:4" ht="12.75" customHeight="1">
      <c r="D853" s="11"/>
    </row>
    <row r="854" spans="4:4" ht="12.75" customHeight="1">
      <c r="D854" s="11"/>
    </row>
    <row r="855" spans="4:4" ht="12.75" customHeight="1">
      <c r="D855" s="11"/>
    </row>
    <row r="856" spans="4:4" ht="12.75" customHeight="1">
      <c r="D856" s="11"/>
    </row>
    <row r="857" spans="4:4" ht="12.75" customHeight="1">
      <c r="D857" s="11"/>
    </row>
    <row r="858" spans="4:4" ht="12.75" customHeight="1">
      <c r="D858" s="11"/>
    </row>
    <row r="859" spans="4:4" ht="12.75" customHeight="1">
      <c r="D859" s="11"/>
    </row>
    <row r="860" spans="4:4" ht="12.75" customHeight="1">
      <c r="D860" s="11"/>
    </row>
    <row r="861" spans="4:4" ht="12.75" customHeight="1">
      <c r="D861" s="11"/>
    </row>
    <row r="862" spans="4:4" ht="12.75" customHeight="1">
      <c r="D862" s="11"/>
    </row>
    <row r="863" spans="4:4" ht="12.75" customHeight="1">
      <c r="D863" s="11"/>
    </row>
    <row r="864" spans="4:4" ht="12.75" customHeight="1">
      <c r="D864" s="11"/>
    </row>
    <row r="865" spans="4:4" ht="12.75" customHeight="1">
      <c r="D865" s="11"/>
    </row>
    <row r="866" spans="4:4" ht="12.75" customHeight="1">
      <c r="D866" s="11"/>
    </row>
    <row r="867" spans="4:4" ht="12.75" customHeight="1">
      <c r="D867" s="11"/>
    </row>
    <row r="868" spans="4:4" ht="12.75" customHeight="1">
      <c r="D868" s="11"/>
    </row>
    <row r="869" spans="4:4" ht="12.75" customHeight="1">
      <c r="D869" s="11"/>
    </row>
    <row r="870" spans="4:4" ht="12.75" customHeight="1">
      <c r="D870" s="11"/>
    </row>
    <row r="871" spans="4:4" ht="12.75" customHeight="1">
      <c r="D871" s="11"/>
    </row>
    <row r="872" spans="4:4" ht="12.75" customHeight="1">
      <c r="D872" s="11"/>
    </row>
    <row r="873" spans="4:4" ht="12.75" customHeight="1">
      <c r="D873" s="11"/>
    </row>
    <row r="874" spans="4:4" ht="12.75" customHeight="1">
      <c r="D874" s="11"/>
    </row>
    <row r="875" spans="4:4" ht="12.75" customHeight="1">
      <c r="D875" s="11"/>
    </row>
    <row r="876" spans="4:4" ht="12.75" customHeight="1">
      <c r="D876" s="11"/>
    </row>
    <row r="877" spans="4:4" ht="12.75" customHeight="1">
      <c r="D877" s="11"/>
    </row>
    <row r="878" spans="4:4" ht="12.75" customHeight="1">
      <c r="D878" s="11"/>
    </row>
    <row r="879" spans="4:4" ht="12.75" customHeight="1">
      <c r="D879" s="11"/>
    </row>
    <row r="880" spans="4:4" ht="12.75" customHeight="1">
      <c r="D880" s="11"/>
    </row>
    <row r="881" spans="4:4" ht="12.75" customHeight="1">
      <c r="D881" s="11"/>
    </row>
    <row r="882" spans="4:4" ht="12.75" customHeight="1">
      <c r="D882" s="11"/>
    </row>
    <row r="883" spans="4:4" ht="12.75" customHeight="1">
      <c r="D883" s="11"/>
    </row>
    <row r="884" spans="4:4" ht="12.75" customHeight="1">
      <c r="D884" s="11"/>
    </row>
    <row r="885" spans="4:4" ht="12.75" customHeight="1">
      <c r="D885" s="11"/>
    </row>
    <row r="886" spans="4:4" ht="12.75" customHeight="1">
      <c r="D886" s="11"/>
    </row>
    <row r="887" spans="4:4" ht="12.75" customHeight="1">
      <c r="D887" s="11"/>
    </row>
    <row r="888" spans="4:4" ht="12.75" customHeight="1">
      <c r="D888" s="11"/>
    </row>
    <row r="889" spans="4:4" ht="12.75" customHeight="1">
      <c r="D889" s="11"/>
    </row>
    <row r="890" spans="4:4" ht="12.75" customHeight="1">
      <c r="D890" s="11"/>
    </row>
    <row r="891" spans="4:4" ht="12.75" customHeight="1">
      <c r="D891" s="11"/>
    </row>
    <row r="892" spans="4:4" ht="12.75" customHeight="1">
      <c r="D892" s="11"/>
    </row>
    <row r="893" spans="4:4" ht="12.75" customHeight="1">
      <c r="D893" s="11"/>
    </row>
    <row r="894" spans="4:4" ht="12.75" customHeight="1">
      <c r="D894" s="11"/>
    </row>
    <row r="895" spans="4:4" ht="12.75" customHeight="1">
      <c r="D895" s="11"/>
    </row>
    <row r="896" spans="4:4" ht="12.75" customHeight="1">
      <c r="D896" s="11"/>
    </row>
    <row r="897" spans="4:4" ht="12.75" customHeight="1">
      <c r="D897" s="11"/>
    </row>
    <row r="898" spans="4:4" ht="12.75" customHeight="1">
      <c r="D898" s="11"/>
    </row>
    <row r="899" spans="4:4" ht="12.75" customHeight="1">
      <c r="D899" s="11"/>
    </row>
    <row r="900" spans="4:4" ht="12.75" customHeight="1">
      <c r="D900" s="11"/>
    </row>
    <row r="901" spans="4:4" ht="12.75" customHeight="1">
      <c r="D901" s="11"/>
    </row>
    <row r="902" spans="4:4" ht="12.75" customHeight="1">
      <c r="D902" s="11"/>
    </row>
    <row r="903" spans="4:4" ht="12.75" customHeight="1">
      <c r="D903" s="11"/>
    </row>
    <row r="904" spans="4:4" ht="12.75" customHeight="1">
      <c r="D904" s="11"/>
    </row>
    <row r="905" spans="4:4" ht="12.75" customHeight="1">
      <c r="D905" s="11"/>
    </row>
    <row r="906" spans="4:4" ht="12.75" customHeight="1">
      <c r="D906" s="11"/>
    </row>
    <row r="907" spans="4:4" ht="12.75" customHeight="1">
      <c r="D907" s="11"/>
    </row>
    <row r="908" spans="4:4" ht="12.75" customHeight="1">
      <c r="D908" s="11"/>
    </row>
    <row r="909" spans="4:4" ht="12.75" customHeight="1">
      <c r="D909" s="11"/>
    </row>
    <row r="910" spans="4:4" ht="12.75" customHeight="1">
      <c r="D910" s="11"/>
    </row>
    <row r="911" spans="4:4" ht="12.75" customHeight="1">
      <c r="D911" s="11"/>
    </row>
    <row r="912" spans="4:4" ht="12.75" customHeight="1">
      <c r="D912" s="11"/>
    </row>
    <row r="913" spans="4:4" ht="12.75" customHeight="1">
      <c r="D913" s="11"/>
    </row>
    <row r="914" spans="4:4" ht="12.75" customHeight="1">
      <c r="D914" s="11"/>
    </row>
    <row r="915" spans="4:4" ht="12.75" customHeight="1">
      <c r="D915" s="11"/>
    </row>
    <row r="916" spans="4:4" ht="12.75" customHeight="1">
      <c r="D916" s="11"/>
    </row>
    <row r="917" spans="4:4" ht="12.75" customHeight="1">
      <c r="D917" s="11"/>
    </row>
    <row r="918" spans="4:4" ht="12.75" customHeight="1">
      <c r="D918" s="11"/>
    </row>
    <row r="919" spans="4:4" ht="12.75" customHeight="1">
      <c r="D919" s="11"/>
    </row>
    <row r="920" spans="4:4" ht="12.75" customHeight="1">
      <c r="D920" s="11"/>
    </row>
    <row r="921" spans="4:4" ht="12.75" customHeight="1">
      <c r="D921" s="11"/>
    </row>
    <row r="922" spans="4:4" ht="12.75" customHeight="1">
      <c r="D922" s="11"/>
    </row>
    <row r="923" spans="4:4" ht="12.75" customHeight="1">
      <c r="D923" s="11"/>
    </row>
    <row r="924" spans="4:4" ht="12.75" customHeight="1">
      <c r="D924" s="11"/>
    </row>
    <row r="925" spans="4:4" ht="12.75" customHeight="1">
      <c r="D925" s="11"/>
    </row>
    <row r="926" spans="4:4" ht="12.75" customHeight="1">
      <c r="D926" s="11"/>
    </row>
    <row r="927" spans="4:4" ht="12.75" customHeight="1">
      <c r="D927" s="11"/>
    </row>
    <row r="928" spans="4:4" ht="12.75" customHeight="1">
      <c r="D928" s="11"/>
    </row>
    <row r="929" spans="4:4" ht="12.75" customHeight="1">
      <c r="D929" s="11"/>
    </row>
    <row r="930" spans="4:4" ht="12.75" customHeight="1">
      <c r="D930" s="11"/>
    </row>
    <row r="931" spans="4:4" ht="12.75" customHeight="1">
      <c r="D931" s="11"/>
    </row>
    <row r="932" spans="4:4" ht="12.75" customHeight="1">
      <c r="D932" s="11"/>
    </row>
    <row r="933" spans="4:4" ht="12.75" customHeight="1">
      <c r="D933" s="11"/>
    </row>
    <row r="934" spans="4:4" ht="12.75" customHeight="1">
      <c r="D934" s="11"/>
    </row>
    <row r="935" spans="4:4" ht="12.75" customHeight="1">
      <c r="D935" s="11"/>
    </row>
    <row r="936" spans="4:4" ht="12.75" customHeight="1">
      <c r="D936" s="11"/>
    </row>
    <row r="937" spans="4:4" ht="12.75" customHeight="1">
      <c r="D937" s="11"/>
    </row>
    <row r="938" spans="4:4" ht="12.75" customHeight="1">
      <c r="D938" s="11"/>
    </row>
    <row r="939" spans="4:4" ht="12.75" customHeight="1">
      <c r="D939" s="11"/>
    </row>
    <row r="940" spans="4:4" ht="12.75" customHeight="1">
      <c r="D940" s="11"/>
    </row>
    <row r="941" spans="4:4" ht="12.75" customHeight="1">
      <c r="D941" s="11"/>
    </row>
    <row r="942" spans="4:4" ht="12.75" customHeight="1">
      <c r="D942" s="11"/>
    </row>
    <row r="943" spans="4:4" ht="12.75" customHeight="1">
      <c r="D943" s="11"/>
    </row>
    <row r="944" spans="4:4" ht="12.75" customHeight="1">
      <c r="D944" s="11"/>
    </row>
    <row r="945" spans="4:4" ht="12.75" customHeight="1">
      <c r="D945" s="11"/>
    </row>
    <row r="946" spans="4:4" ht="12.75" customHeight="1">
      <c r="D946" s="11"/>
    </row>
    <row r="947" spans="4:4" ht="12.75" customHeight="1">
      <c r="D947" s="11"/>
    </row>
    <row r="948" spans="4:4" ht="12.75" customHeight="1">
      <c r="D948" s="11"/>
    </row>
    <row r="949" spans="4:4" ht="12.75" customHeight="1">
      <c r="D949" s="11"/>
    </row>
    <row r="950" spans="4:4" ht="12.75" customHeight="1">
      <c r="D950" s="11"/>
    </row>
    <row r="951" spans="4:4" ht="12.75" customHeight="1">
      <c r="D951" s="11"/>
    </row>
    <row r="952" spans="4:4" ht="12.75" customHeight="1">
      <c r="D952" s="11"/>
    </row>
    <row r="953" spans="4:4" ht="12.75" customHeight="1">
      <c r="D953" s="11"/>
    </row>
    <row r="954" spans="4:4" ht="12.75" customHeight="1">
      <c r="D954" s="11"/>
    </row>
    <row r="955" spans="4:4" ht="12.75" customHeight="1">
      <c r="D955" s="11"/>
    </row>
    <row r="956" spans="4:4" ht="12.75" customHeight="1">
      <c r="D956" s="11"/>
    </row>
    <row r="957" spans="4:4" ht="12.75" customHeight="1">
      <c r="D957" s="11"/>
    </row>
    <row r="958" spans="4:4" ht="12.75" customHeight="1">
      <c r="D958" s="11"/>
    </row>
    <row r="959" spans="4:4" ht="12.75" customHeight="1">
      <c r="D959" s="11"/>
    </row>
    <row r="960" spans="4:4" ht="12.75" customHeight="1">
      <c r="D960" s="11"/>
    </row>
    <row r="961" spans="4:4" ht="12.75" customHeight="1">
      <c r="D961" s="11"/>
    </row>
    <row r="962" spans="4:4" ht="12.75" customHeight="1">
      <c r="D962" s="11"/>
    </row>
    <row r="963" spans="4:4" ht="12.75" customHeight="1">
      <c r="D963" s="11"/>
    </row>
    <row r="964" spans="4:4" ht="12.75" customHeight="1">
      <c r="D964" s="11"/>
    </row>
    <row r="965" spans="4:4" ht="12.75" customHeight="1">
      <c r="D965" s="11"/>
    </row>
    <row r="966" spans="4:4" ht="12.75" customHeight="1">
      <c r="D966" s="11"/>
    </row>
    <row r="967" spans="4:4" ht="12.75" customHeight="1">
      <c r="D967" s="11"/>
    </row>
    <row r="968" spans="4:4" ht="12.75" customHeight="1">
      <c r="D968" s="11"/>
    </row>
    <row r="969" spans="4:4" ht="12.75" customHeight="1">
      <c r="D969" s="11"/>
    </row>
    <row r="970" spans="4:4" ht="12.75" customHeight="1">
      <c r="D970" s="11"/>
    </row>
    <row r="971" spans="4:4" ht="12.75" customHeight="1">
      <c r="D971" s="11"/>
    </row>
    <row r="972" spans="4:4" ht="12.75" customHeight="1">
      <c r="D972" s="11"/>
    </row>
    <row r="973" spans="4:4" ht="12.75" customHeight="1">
      <c r="D973" s="11"/>
    </row>
    <row r="974" spans="4:4" ht="12.75" customHeight="1">
      <c r="D974" s="11"/>
    </row>
    <row r="975" spans="4:4" ht="12.75" customHeight="1">
      <c r="D975" s="11"/>
    </row>
    <row r="976" spans="4:4" ht="12.75" customHeight="1">
      <c r="D976" s="11"/>
    </row>
    <row r="977" spans="4:4" ht="12.75" customHeight="1">
      <c r="D977" s="11"/>
    </row>
    <row r="978" spans="4:4" ht="12.75" customHeight="1">
      <c r="D978" s="11"/>
    </row>
    <row r="979" spans="4:4" ht="12.75" customHeight="1">
      <c r="D979" s="11"/>
    </row>
    <row r="980" spans="4:4" ht="12.75" customHeight="1">
      <c r="D980" s="11"/>
    </row>
    <row r="981" spans="4:4" ht="12.75" customHeight="1">
      <c r="D981" s="11"/>
    </row>
    <row r="982" spans="4:4" ht="12.75" customHeight="1">
      <c r="D982" s="11"/>
    </row>
    <row r="983" spans="4:4" ht="12.75" customHeight="1">
      <c r="D983" s="11"/>
    </row>
    <row r="984" spans="4:4" ht="12.75" customHeight="1">
      <c r="D984" s="11"/>
    </row>
    <row r="985" spans="4:4" ht="12.75" customHeight="1">
      <c r="D985" s="11"/>
    </row>
    <row r="986" spans="4:4" ht="12.75" customHeight="1">
      <c r="D986" s="11"/>
    </row>
    <row r="987" spans="4:4" ht="12.75" customHeight="1">
      <c r="D987" s="11"/>
    </row>
    <row r="988" spans="4:4" ht="12.75" customHeight="1">
      <c r="D988" s="11"/>
    </row>
    <row r="989" spans="4:4" ht="12.75" customHeight="1">
      <c r="D989" s="11"/>
    </row>
    <row r="990" spans="4:4" ht="12.75" customHeight="1">
      <c r="D990" s="11"/>
    </row>
    <row r="991" spans="4:4" ht="12.75" customHeight="1">
      <c r="D991" s="11"/>
    </row>
    <row r="992" spans="4:4" ht="12.75" customHeight="1">
      <c r="D992" s="11"/>
    </row>
    <row r="993" spans="4:4" ht="12.75" customHeight="1">
      <c r="D993" s="11"/>
    </row>
    <row r="994" spans="4:4" ht="12.75" customHeight="1">
      <c r="D994" s="11"/>
    </row>
    <row r="995" spans="4:4" ht="12.75" customHeight="1">
      <c r="D995" s="11"/>
    </row>
    <row r="996" spans="4:4" ht="12.75" customHeight="1">
      <c r="D996" s="11"/>
    </row>
    <row r="997" spans="4:4" ht="12.75" customHeight="1">
      <c r="D997" s="11"/>
    </row>
    <row r="998" spans="4:4" ht="12.75" customHeight="1">
      <c r="D998" s="11"/>
    </row>
    <row r="999" spans="4:4" ht="12.75" customHeight="1">
      <c r="D999" s="11"/>
    </row>
    <row r="1000" spans="4:4" ht="12.75" customHeight="1">
      <c r="D1000" s="11"/>
    </row>
  </sheetData>
  <mergeCells count="4">
    <mergeCell ref="A1:B1"/>
    <mergeCell ref="C1:E1"/>
    <mergeCell ref="B2:D2"/>
    <mergeCell ref="A3:B3"/>
  </mergeCells>
  <phoneticPr fontId="19"/>
  <conditionalFormatting sqref="G5">
    <cfRule type="notContainsBlanks" dxfId="0" priority="1">
      <formula>LEN(TRIM(G5))&gt;0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66"/>
  <sheetViews>
    <sheetView showGridLines="0" workbookViewId="0">
      <pane ySplit="1" topLeftCell="A44" activePane="bottomLeft" state="frozen"/>
      <selection pane="bottomLeft" activeCell="B3" sqref="B3"/>
    </sheetView>
  </sheetViews>
  <sheetFormatPr defaultColWidth="12.6640625" defaultRowHeight="15" customHeight="1"/>
  <cols>
    <col min="1" max="2" width="7.6640625" customWidth="1"/>
    <col min="3" max="3" width="8.44140625" customWidth="1"/>
    <col min="4" max="4" width="19.88671875" customWidth="1"/>
    <col min="5" max="5" width="19.33203125" customWidth="1"/>
    <col min="6" max="6" width="5.109375" customWidth="1"/>
    <col min="7" max="7" width="9.33203125" customWidth="1"/>
    <col min="8" max="8" width="40.88671875" customWidth="1"/>
    <col min="9" max="9" width="38.77734375" customWidth="1"/>
    <col min="10" max="28" width="7.6640625" customWidth="1"/>
  </cols>
  <sheetData>
    <row r="1" spans="1:9" ht="34.5" customHeight="1">
      <c r="A1" s="22" t="s">
        <v>0</v>
      </c>
      <c r="B1" s="22" t="s">
        <v>12</v>
      </c>
      <c r="C1" s="23" t="s">
        <v>4</v>
      </c>
      <c r="D1" s="24" t="s">
        <v>0</v>
      </c>
      <c r="E1" s="25" t="s">
        <v>13</v>
      </c>
      <c r="F1" s="26" t="s">
        <v>5</v>
      </c>
      <c r="G1" s="27" t="s">
        <v>14</v>
      </c>
      <c r="H1" s="24" t="s">
        <v>4</v>
      </c>
      <c r="I1" s="28" t="s">
        <v>15</v>
      </c>
    </row>
    <row r="2" spans="1:9" ht="12.75" customHeight="1">
      <c r="A2" s="29" t="str">
        <f>IF(D2=著作者名検索!$B$2,ROW(),"")</f>
        <v/>
      </c>
      <c r="B2" s="29" t="str">
        <f>IF(E2=仮名検索!$B$2,ROW(),"")</f>
        <v/>
      </c>
      <c r="C2" s="29" t="str">
        <f>IF(H2=書名検索!$B$2,ROW(),"")</f>
        <v/>
      </c>
      <c r="D2" s="30" t="s">
        <v>16</v>
      </c>
      <c r="E2" s="31" t="s">
        <v>17</v>
      </c>
      <c r="F2" s="32" t="s">
        <v>18</v>
      </c>
      <c r="G2" s="32" t="s">
        <v>19</v>
      </c>
      <c r="H2" s="33" t="s">
        <v>20</v>
      </c>
      <c r="I2" s="34" t="s">
        <v>21</v>
      </c>
    </row>
    <row r="3" spans="1:9" ht="12.75" customHeight="1">
      <c r="A3" s="29" t="str">
        <f>IF(D3=著作者名検索!$B$2,ROW(),"")</f>
        <v/>
      </c>
      <c r="B3" s="29" t="str">
        <f>IF(E3=仮名検索!$B$2,ROW(),"")</f>
        <v/>
      </c>
      <c r="C3" s="29" t="str">
        <f>IF(H3=書名検索!$B$2,ROW(),"")</f>
        <v/>
      </c>
      <c r="D3" s="30" t="s">
        <v>22</v>
      </c>
      <c r="E3" s="31" t="s">
        <v>23</v>
      </c>
      <c r="F3" s="32" t="s">
        <v>24</v>
      </c>
      <c r="G3" s="32">
        <v>281</v>
      </c>
      <c r="H3" s="33" t="s">
        <v>25</v>
      </c>
      <c r="I3" s="34" t="s">
        <v>21</v>
      </c>
    </row>
    <row r="4" spans="1:9" ht="12.75" customHeight="1">
      <c r="A4" s="29" t="str">
        <f>IF(D4=著作者名検索!$B$2,ROW(),"")</f>
        <v/>
      </c>
      <c r="B4" s="29" t="str">
        <f>IF(E4=仮名検索!$B$2,ROW(),"")</f>
        <v/>
      </c>
      <c r="C4" s="29" t="str">
        <f>IF(H4=書名検索!$B$2,ROW(),"")</f>
        <v/>
      </c>
      <c r="D4" s="35" t="s">
        <v>26</v>
      </c>
      <c r="E4" s="36" t="s">
        <v>27</v>
      </c>
      <c r="F4" s="37" t="s">
        <v>28</v>
      </c>
      <c r="G4" s="37" t="s">
        <v>29</v>
      </c>
      <c r="H4" s="38" t="s">
        <v>30</v>
      </c>
      <c r="I4" s="36" t="s">
        <v>31</v>
      </c>
    </row>
    <row r="5" spans="1:9" ht="12.75" customHeight="1">
      <c r="A5" s="29" t="str">
        <f>IF(D5=著作者名検索!$B$2,ROW(),"")</f>
        <v/>
      </c>
      <c r="B5" s="29" t="str">
        <f>IF(E5=仮名検索!$B$2,ROW(),"")</f>
        <v/>
      </c>
      <c r="C5" s="29" t="str">
        <f>IF(H5=書名検索!$B$2,ROW(),"")</f>
        <v/>
      </c>
      <c r="D5" s="35" t="s">
        <v>32</v>
      </c>
      <c r="E5" s="38" t="s">
        <v>33</v>
      </c>
      <c r="F5" s="37" t="s">
        <v>34</v>
      </c>
      <c r="G5" s="39" t="s">
        <v>29</v>
      </c>
      <c r="H5" s="38" t="s">
        <v>35</v>
      </c>
      <c r="I5" s="36" t="s">
        <v>36</v>
      </c>
    </row>
    <row r="6" spans="1:9" ht="12.75" customHeight="1">
      <c r="A6" s="29" t="str">
        <f>IF(D6=著作者名検索!$B$2,ROW(),"")</f>
        <v/>
      </c>
      <c r="B6" s="29" t="str">
        <f>IF(E6=仮名検索!$B$2,ROW(),"")</f>
        <v/>
      </c>
      <c r="C6" s="29" t="str">
        <f>IF(H6=書名検索!$B$2,ROW(),"")</f>
        <v/>
      </c>
      <c r="D6" s="30" t="s">
        <v>37</v>
      </c>
      <c r="E6" s="31" t="s">
        <v>38</v>
      </c>
      <c r="F6" s="32" t="s">
        <v>18</v>
      </c>
      <c r="G6" s="32" t="s">
        <v>39</v>
      </c>
      <c r="H6" s="33" t="s">
        <v>40</v>
      </c>
      <c r="I6" s="34" t="s">
        <v>21</v>
      </c>
    </row>
    <row r="7" spans="1:9" ht="12.75" customHeight="1">
      <c r="A7" s="29" t="str">
        <f>IF(D7=著作者名検索!$B$2,ROW(),"")</f>
        <v/>
      </c>
      <c r="B7" s="29" t="str">
        <f>IF(E7=仮名検索!$B$2,ROW(),"")</f>
        <v/>
      </c>
      <c r="C7" s="29" t="str">
        <f>IF(H7=書名検索!$B$2,ROW(),"")</f>
        <v/>
      </c>
      <c r="D7" s="35" t="s">
        <v>41</v>
      </c>
      <c r="E7" s="36" t="s">
        <v>42</v>
      </c>
      <c r="F7" s="37" t="s">
        <v>28</v>
      </c>
      <c r="G7" s="37" t="s">
        <v>43</v>
      </c>
      <c r="H7" s="38" t="s">
        <v>44</v>
      </c>
      <c r="I7" s="36" t="s">
        <v>45</v>
      </c>
    </row>
    <row r="8" spans="1:9" ht="12.75" customHeight="1">
      <c r="A8" s="29" t="str">
        <f>IF(D8=著作者名検索!$B$2,ROW(),"")</f>
        <v/>
      </c>
      <c r="B8" s="29" t="str">
        <f>IF(E8=仮名検索!$B$2,ROW(),"")</f>
        <v/>
      </c>
      <c r="C8" s="29" t="str">
        <f>IF(H8=書名検索!$B$2,ROW(),"")</f>
        <v/>
      </c>
      <c r="D8" s="40" t="s">
        <v>46</v>
      </c>
      <c r="E8" s="41" t="s">
        <v>47</v>
      </c>
      <c r="F8" s="42" t="s">
        <v>48</v>
      </c>
      <c r="G8" s="42" t="s">
        <v>49</v>
      </c>
      <c r="H8" s="41" t="s">
        <v>50</v>
      </c>
      <c r="I8" s="41" t="s">
        <v>51</v>
      </c>
    </row>
    <row r="9" spans="1:9" ht="12.75" customHeight="1">
      <c r="A9" s="29" t="str">
        <f>IF(D9=著作者名検索!$B$2,ROW(),"")</f>
        <v/>
      </c>
      <c r="B9" s="29" t="str">
        <f>IF(E9=仮名検索!$B$2,ROW(),"")</f>
        <v/>
      </c>
      <c r="C9" s="29" t="str">
        <f>IF(H9=書名検索!$B$2,ROW(),"")</f>
        <v/>
      </c>
      <c r="D9" s="35" t="s">
        <v>52</v>
      </c>
      <c r="E9" s="36" t="s">
        <v>53</v>
      </c>
      <c r="F9" s="37" t="s">
        <v>28</v>
      </c>
      <c r="G9" s="37" t="s">
        <v>43</v>
      </c>
      <c r="H9" s="38" t="s">
        <v>54</v>
      </c>
      <c r="I9" s="36" t="s">
        <v>45</v>
      </c>
    </row>
    <row r="10" spans="1:9" ht="12.75" customHeight="1">
      <c r="A10" s="29" t="str">
        <f>IF(D10=著作者名検索!$B$2,ROW(),"")</f>
        <v/>
      </c>
      <c r="B10" s="29" t="str">
        <f>IF(E10=仮名検索!$B$2,ROW(),"")</f>
        <v/>
      </c>
      <c r="C10" s="29" t="str">
        <f>IF(H10=書名検索!$B$2,ROW(),"")</f>
        <v/>
      </c>
      <c r="D10" s="35" t="s">
        <v>55</v>
      </c>
      <c r="E10" s="38" t="s">
        <v>56</v>
      </c>
      <c r="F10" s="37" t="s">
        <v>34</v>
      </c>
      <c r="G10" s="39" t="s">
        <v>29</v>
      </c>
      <c r="H10" s="38" t="s">
        <v>57</v>
      </c>
      <c r="I10" s="36" t="s">
        <v>58</v>
      </c>
    </row>
    <row r="11" spans="1:9" ht="12.75" customHeight="1">
      <c r="A11" s="29" t="str">
        <f>IF(D11=著作者名検索!$B$2,ROW(),"")</f>
        <v/>
      </c>
      <c r="B11" s="29" t="str">
        <f>IF(E11=仮名検索!$B$2,ROW(),"")</f>
        <v/>
      </c>
      <c r="C11" s="29" t="str">
        <f>IF(H11=書名検索!$B$2,ROW(),"")</f>
        <v/>
      </c>
      <c r="D11" s="35" t="s">
        <v>59</v>
      </c>
      <c r="E11" s="36" t="s">
        <v>60</v>
      </c>
      <c r="F11" s="37" t="s">
        <v>28</v>
      </c>
      <c r="G11" s="37" t="s">
        <v>43</v>
      </c>
      <c r="H11" s="38" t="s">
        <v>61</v>
      </c>
      <c r="I11" s="36" t="s">
        <v>62</v>
      </c>
    </row>
    <row r="12" spans="1:9" ht="12.75" customHeight="1">
      <c r="A12" s="29" t="str">
        <f>IF(D12=著作者名検索!$B$2,ROW(),"")</f>
        <v/>
      </c>
      <c r="B12" s="29" t="str">
        <f>IF(E12=仮名検索!$B$2,ROW(),"")</f>
        <v/>
      </c>
      <c r="C12" s="29" t="str">
        <f>IF(H12=書名検索!$B$2,ROW(),"")</f>
        <v/>
      </c>
      <c r="D12" s="35" t="s">
        <v>63</v>
      </c>
      <c r="E12" s="39" t="s">
        <v>64</v>
      </c>
      <c r="F12" s="37" t="s">
        <v>65</v>
      </c>
      <c r="G12" s="37" t="s">
        <v>43</v>
      </c>
      <c r="H12" s="38" t="s">
        <v>66</v>
      </c>
      <c r="I12" s="39" t="s">
        <v>67</v>
      </c>
    </row>
    <row r="13" spans="1:9" ht="12.75" customHeight="1">
      <c r="A13" s="29" t="str">
        <f>IF(D13=著作者名検索!$B$2,ROW(),"")</f>
        <v/>
      </c>
      <c r="B13" s="29" t="str">
        <f>IF(E13=仮名検索!$B$2,ROW(),"")</f>
        <v/>
      </c>
      <c r="C13" s="29" t="str">
        <f>IF(H13=書名検索!$B$2,ROW(),"")</f>
        <v/>
      </c>
      <c r="D13" s="43" t="s">
        <v>63</v>
      </c>
      <c r="E13" s="39" t="s">
        <v>64</v>
      </c>
      <c r="F13" s="37" t="s">
        <v>65</v>
      </c>
      <c r="G13" s="37" t="s">
        <v>43</v>
      </c>
      <c r="H13" s="44" t="s">
        <v>68</v>
      </c>
      <c r="I13" s="39" t="s">
        <v>67</v>
      </c>
    </row>
    <row r="14" spans="1:9" ht="12.75" customHeight="1">
      <c r="A14" s="29" t="str">
        <f>IF(D14=著作者名検索!$B$2,ROW(),"")</f>
        <v/>
      </c>
      <c r="B14" s="29" t="str">
        <f>IF(E14=仮名検索!$B$2,ROW(),"")</f>
        <v/>
      </c>
      <c r="C14" s="29" t="str">
        <f>IF(H14=書名検索!$B$2,ROW(),"")</f>
        <v/>
      </c>
      <c r="D14" s="43" t="s">
        <v>63</v>
      </c>
      <c r="E14" s="39" t="s">
        <v>64</v>
      </c>
      <c r="F14" s="37" t="s">
        <v>65</v>
      </c>
      <c r="G14" s="37" t="s">
        <v>43</v>
      </c>
      <c r="H14" s="44" t="s">
        <v>69</v>
      </c>
      <c r="I14" s="39" t="s">
        <v>67</v>
      </c>
    </row>
    <row r="15" spans="1:9" ht="12.75" customHeight="1">
      <c r="A15" s="29" t="str">
        <f>IF(D15=著作者名検索!$B$2,ROW(),"")</f>
        <v/>
      </c>
      <c r="B15" s="29" t="str">
        <f>IF(E15=仮名検索!$B$2,ROW(),"")</f>
        <v/>
      </c>
      <c r="C15" s="29" t="str">
        <f>IF(H15=書名検索!$B$2,ROW(),"")</f>
        <v/>
      </c>
      <c r="D15" s="43" t="s">
        <v>63</v>
      </c>
      <c r="E15" s="39" t="s">
        <v>64</v>
      </c>
      <c r="F15" s="37" t="s">
        <v>65</v>
      </c>
      <c r="G15" s="37" t="s">
        <v>43</v>
      </c>
      <c r="H15" s="44" t="s">
        <v>70</v>
      </c>
      <c r="I15" s="39" t="s">
        <v>67</v>
      </c>
    </row>
    <row r="16" spans="1:9" ht="12.75" customHeight="1">
      <c r="A16" s="29" t="str">
        <f>IF(D16=著作者名検索!$B$2,ROW(),"")</f>
        <v/>
      </c>
      <c r="B16" s="29" t="str">
        <f>IF(E16=仮名検索!$B$2,ROW(),"")</f>
        <v/>
      </c>
      <c r="C16" s="29" t="str">
        <f>IF(H16=書名検索!$B$2,ROW(),"")</f>
        <v/>
      </c>
      <c r="D16" s="43" t="s">
        <v>63</v>
      </c>
      <c r="E16" s="39" t="s">
        <v>64</v>
      </c>
      <c r="F16" s="37" t="s">
        <v>65</v>
      </c>
      <c r="G16" s="37" t="s">
        <v>43</v>
      </c>
      <c r="H16" s="44" t="s">
        <v>71</v>
      </c>
      <c r="I16" s="39" t="s">
        <v>67</v>
      </c>
    </row>
    <row r="17" spans="1:9" ht="12.75" customHeight="1">
      <c r="A17" s="29" t="str">
        <f>IF(D17=著作者名検索!$B$2,ROW(),"")</f>
        <v/>
      </c>
      <c r="B17" s="29" t="str">
        <f>IF(E17=仮名検索!$B$2,ROW(),"")</f>
        <v/>
      </c>
      <c r="C17" s="29" t="str">
        <f>IF(H17=書名検索!$B$2,ROW(),"")</f>
        <v/>
      </c>
      <c r="D17" s="43" t="s">
        <v>63</v>
      </c>
      <c r="E17" s="39" t="s">
        <v>64</v>
      </c>
      <c r="F17" s="37" t="s">
        <v>65</v>
      </c>
      <c r="G17" s="37" t="s">
        <v>43</v>
      </c>
      <c r="H17" s="44" t="s">
        <v>72</v>
      </c>
      <c r="I17" s="39" t="s">
        <v>67</v>
      </c>
    </row>
    <row r="18" spans="1:9" ht="12.75" customHeight="1">
      <c r="A18" s="29" t="str">
        <f>IF(D18=著作者名検索!$B$2,ROW(),"")</f>
        <v/>
      </c>
      <c r="B18" s="29" t="str">
        <f>IF(E18=仮名検索!$B$2,ROW(),"")</f>
        <v/>
      </c>
      <c r="C18" s="29" t="str">
        <f>IF(H18=書名検索!$B$2,ROW(),"")</f>
        <v/>
      </c>
      <c r="D18" s="40" t="s">
        <v>73</v>
      </c>
      <c r="E18" s="41" t="s">
        <v>74</v>
      </c>
      <c r="F18" s="42" t="s">
        <v>75</v>
      </c>
      <c r="G18" s="42">
        <v>248</v>
      </c>
      <c r="H18" s="41" t="s">
        <v>76</v>
      </c>
      <c r="I18" s="41" t="s">
        <v>77</v>
      </c>
    </row>
    <row r="19" spans="1:9" ht="12.75" customHeight="1">
      <c r="A19" s="29" t="str">
        <f>IF(D19=著作者名検索!$B$2,ROW(),"")</f>
        <v/>
      </c>
      <c r="B19" s="29" t="str">
        <f>IF(E19=仮名検索!$B$2,ROW(),"")</f>
        <v/>
      </c>
      <c r="C19" s="29" t="str">
        <f>IF(H19=書名検索!$B$2,ROW(),"")</f>
        <v/>
      </c>
      <c r="D19" s="45" t="s">
        <v>78</v>
      </c>
      <c r="E19" s="46" t="s">
        <v>79</v>
      </c>
      <c r="F19" s="47" t="s">
        <v>80</v>
      </c>
      <c r="G19" s="47" t="s">
        <v>81</v>
      </c>
      <c r="H19" s="46" t="s">
        <v>82</v>
      </c>
      <c r="I19" s="46" t="s">
        <v>82</v>
      </c>
    </row>
    <row r="20" spans="1:9" ht="12.75" customHeight="1">
      <c r="A20" s="29" t="str">
        <f>IF(D20=著作者名検索!$B$2,ROW(),"")</f>
        <v/>
      </c>
      <c r="B20" s="29" t="str">
        <f>IF(E20=仮名検索!$B$2,ROW(),"")</f>
        <v/>
      </c>
      <c r="C20" s="29" t="str">
        <f>IF(H20=書名検索!$B$2,ROW(),"")</f>
        <v/>
      </c>
      <c r="D20" s="45" t="s">
        <v>78</v>
      </c>
      <c r="E20" s="46" t="s">
        <v>79</v>
      </c>
      <c r="F20" s="47" t="s">
        <v>80</v>
      </c>
      <c r="G20" s="47" t="s">
        <v>83</v>
      </c>
      <c r="H20" s="46" t="s">
        <v>84</v>
      </c>
      <c r="I20" s="46" t="s">
        <v>84</v>
      </c>
    </row>
    <row r="21" spans="1:9" ht="12.75" customHeight="1">
      <c r="A21" s="29" t="str">
        <f>IF(D21=著作者名検索!$B$2,ROW(),"")</f>
        <v/>
      </c>
      <c r="B21" s="29" t="str">
        <f>IF(E21=仮名検索!$B$2,ROW(),"")</f>
        <v/>
      </c>
      <c r="C21" s="29" t="str">
        <f>IF(H21=書名検索!$B$2,ROW(),"")</f>
        <v/>
      </c>
      <c r="D21" s="40" t="s">
        <v>78</v>
      </c>
      <c r="E21" s="41" t="s">
        <v>79</v>
      </c>
      <c r="F21" s="42" t="s">
        <v>85</v>
      </c>
      <c r="G21" s="42" t="s">
        <v>86</v>
      </c>
      <c r="H21" s="41" t="s">
        <v>87</v>
      </c>
      <c r="I21" s="41" t="s">
        <v>82</v>
      </c>
    </row>
    <row r="22" spans="1:9" ht="12.75" customHeight="1">
      <c r="A22" s="29" t="str">
        <f>IF(D22=著作者名検索!$B$2,ROW(),"")</f>
        <v/>
      </c>
      <c r="B22" s="29" t="str">
        <f>IF(E22=仮名検索!$B$2,ROW(),"")</f>
        <v/>
      </c>
      <c r="C22" s="29" t="str">
        <f>IF(H22=書名検索!$B$2,ROW(),"")</f>
        <v/>
      </c>
      <c r="D22" s="40" t="s">
        <v>78</v>
      </c>
      <c r="E22" s="41" t="s">
        <v>79</v>
      </c>
      <c r="F22" s="42" t="s">
        <v>85</v>
      </c>
      <c r="G22" s="42" t="s">
        <v>86</v>
      </c>
      <c r="H22" s="41" t="s">
        <v>88</v>
      </c>
      <c r="I22" s="41" t="s">
        <v>82</v>
      </c>
    </row>
    <row r="23" spans="1:9" ht="12.75" customHeight="1">
      <c r="A23" s="29" t="str">
        <f>IF(D23=著作者名検索!$B$2,ROW(),"")</f>
        <v/>
      </c>
      <c r="B23" s="29" t="str">
        <f>IF(E23=仮名検索!$B$2,ROW(),"")</f>
        <v/>
      </c>
      <c r="C23" s="29" t="str">
        <f>IF(H23=書名検索!$B$2,ROW(),"")</f>
        <v/>
      </c>
      <c r="D23" s="40" t="s">
        <v>78</v>
      </c>
      <c r="E23" s="41" t="s">
        <v>79</v>
      </c>
      <c r="F23" s="42" t="s">
        <v>85</v>
      </c>
      <c r="G23" s="42" t="s">
        <v>86</v>
      </c>
      <c r="H23" s="41" t="s">
        <v>89</v>
      </c>
      <c r="I23" s="41" t="s">
        <v>82</v>
      </c>
    </row>
    <row r="24" spans="1:9" ht="12.75" customHeight="1">
      <c r="A24" s="29" t="str">
        <f>IF(D24=著作者名検索!$B$2,ROW(),"")</f>
        <v/>
      </c>
      <c r="B24" s="29" t="str">
        <f>IF(E24=仮名検索!$B$2,ROW(),"")</f>
        <v/>
      </c>
      <c r="C24" s="29" t="str">
        <f>IF(H24=書名検索!$B$2,ROW(),"")</f>
        <v/>
      </c>
      <c r="D24" s="40" t="s">
        <v>78</v>
      </c>
      <c r="E24" s="41" t="s">
        <v>79</v>
      </c>
      <c r="F24" s="42" t="s">
        <v>85</v>
      </c>
      <c r="G24" s="42" t="s">
        <v>86</v>
      </c>
      <c r="H24" s="41" t="s">
        <v>90</v>
      </c>
      <c r="I24" s="41" t="s">
        <v>82</v>
      </c>
    </row>
    <row r="25" spans="1:9" ht="12.75" customHeight="1">
      <c r="A25" s="29" t="str">
        <f>IF(D25=著作者名検索!$B$2,ROW(),"")</f>
        <v/>
      </c>
      <c r="B25" s="29" t="str">
        <f>IF(E25=仮名検索!$B$2,ROW(),"")</f>
        <v/>
      </c>
      <c r="C25" s="29" t="str">
        <f>IF(H25=書名検索!$B$2,ROW(),"")</f>
        <v/>
      </c>
      <c r="D25" s="40" t="s">
        <v>91</v>
      </c>
      <c r="E25" s="41" t="s">
        <v>92</v>
      </c>
      <c r="F25" s="42" t="s">
        <v>85</v>
      </c>
      <c r="G25" s="42" t="s">
        <v>93</v>
      </c>
      <c r="H25" s="41" t="s">
        <v>94</v>
      </c>
      <c r="I25" s="41" t="s">
        <v>95</v>
      </c>
    </row>
    <row r="26" spans="1:9" ht="12.75" customHeight="1">
      <c r="A26" s="29" t="str">
        <f>IF(D26=著作者名検索!$B$2,ROW(),"")</f>
        <v/>
      </c>
      <c r="B26" s="29" t="str">
        <f>IF(E26=仮名検索!$B$2,ROW(),"")</f>
        <v/>
      </c>
      <c r="C26" s="29" t="str">
        <f>IF(H26=書名検索!$B$2,ROW(),"")</f>
        <v/>
      </c>
      <c r="D26" s="35" t="s">
        <v>96</v>
      </c>
      <c r="E26" s="36" t="s">
        <v>97</v>
      </c>
      <c r="F26" s="37" t="s">
        <v>28</v>
      </c>
      <c r="G26" s="37" t="s">
        <v>29</v>
      </c>
      <c r="H26" s="38" t="s">
        <v>98</v>
      </c>
      <c r="I26" s="36" t="s">
        <v>99</v>
      </c>
    </row>
    <row r="27" spans="1:9" ht="12.75" customHeight="1">
      <c r="A27" s="29" t="str">
        <f>IF(D27=著作者名検索!$B$2,ROW(),"")</f>
        <v/>
      </c>
      <c r="B27" s="29" t="str">
        <f>IF(E27=仮名検索!$B$2,ROW(),"")</f>
        <v/>
      </c>
      <c r="C27" s="29" t="str">
        <f>IF(H27=書名検索!$B$2,ROW(),"")</f>
        <v/>
      </c>
      <c r="D27" s="30" t="s">
        <v>100</v>
      </c>
      <c r="E27" s="31" t="s">
        <v>101</v>
      </c>
      <c r="F27" s="32" t="s">
        <v>18</v>
      </c>
      <c r="G27" s="32" t="s">
        <v>39</v>
      </c>
      <c r="H27" s="33" t="s">
        <v>102</v>
      </c>
      <c r="I27" s="34" t="s">
        <v>21</v>
      </c>
    </row>
    <row r="28" spans="1:9" ht="12.75" customHeight="1">
      <c r="A28" s="29" t="str">
        <f>IF(D28=著作者名検索!$B$2,ROW(),"")</f>
        <v/>
      </c>
      <c r="B28" s="29" t="str">
        <f>IF(E28=仮名検索!$B$2,ROW(),"")</f>
        <v/>
      </c>
      <c r="C28" s="29" t="str">
        <f>IF(H28=書名検索!$B$2,ROW(),"")</f>
        <v/>
      </c>
      <c r="D28" s="40" t="s">
        <v>103</v>
      </c>
      <c r="E28" s="41" t="s">
        <v>104</v>
      </c>
      <c r="F28" s="42" t="s">
        <v>85</v>
      </c>
      <c r="G28" s="42" t="s">
        <v>105</v>
      </c>
      <c r="H28" s="41" t="s">
        <v>106</v>
      </c>
      <c r="I28" s="41" t="s">
        <v>95</v>
      </c>
    </row>
    <row r="29" spans="1:9" ht="12.75" customHeight="1">
      <c r="A29" s="29" t="str">
        <f>IF(D29=著作者名検索!$B$2,ROW(),"")</f>
        <v/>
      </c>
      <c r="B29" s="29" t="str">
        <f>IF(E29=仮名検索!$B$2,ROW(),"")</f>
        <v/>
      </c>
      <c r="C29" s="29" t="str">
        <f>IF(H29=書名検索!$B$2,ROW(),"")</f>
        <v/>
      </c>
      <c r="D29" s="35" t="s">
        <v>107</v>
      </c>
      <c r="E29" s="39" t="s">
        <v>108</v>
      </c>
      <c r="F29" s="37" t="s">
        <v>65</v>
      </c>
      <c r="G29" s="37" t="s">
        <v>43</v>
      </c>
      <c r="H29" s="38" t="s">
        <v>109</v>
      </c>
      <c r="I29" s="39" t="s">
        <v>110</v>
      </c>
    </row>
    <row r="30" spans="1:9" ht="12.75" customHeight="1">
      <c r="A30" s="29" t="str">
        <f>IF(D30=著作者名検索!$B$2,ROW(),"")</f>
        <v/>
      </c>
      <c r="B30" s="29" t="str">
        <f>IF(E30=仮名検索!$B$2,ROW(),"")</f>
        <v/>
      </c>
      <c r="C30" s="29" t="str">
        <f>IF(H30=書名検索!$B$2,ROW(),"")</f>
        <v/>
      </c>
      <c r="D30" s="45" t="s">
        <v>111</v>
      </c>
      <c r="E30" s="46" t="s">
        <v>112</v>
      </c>
      <c r="F30" s="47" t="s">
        <v>65</v>
      </c>
      <c r="G30" s="47">
        <v>68</v>
      </c>
      <c r="H30" s="46" t="s">
        <v>113</v>
      </c>
      <c r="I30" s="46" t="s">
        <v>114</v>
      </c>
    </row>
    <row r="31" spans="1:9" ht="12.75" customHeight="1">
      <c r="A31" s="29" t="str">
        <f>IF(D31=著作者名検索!$B$2,ROW(),"")</f>
        <v/>
      </c>
      <c r="B31" s="29" t="str">
        <f>IF(E31=仮名検索!$B$2,ROW(),"")</f>
        <v/>
      </c>
      <c r="C31" s="29" t="str">
        <f>IF(H31=書名検索!$B$2,ROW(),"")</f>
        <v/>
      </c>
      <c r="D31" s="45" t="s">
        <v>111</v>
      </c>
      <c r="E31" s="46" t="s">
        <v>112</v>
      </c>
      <c r="F31" s="47" t="s">
        <v>115</v>
      </c>
      <c r="G31" s="47">
        <v>290</v>
      </c>
      <c r="H31" s="46" t="s">
        <v>116</v>
      </c>
      <c r="I31" s="46" t="s">
        <v>117</v>
      </c>
    </row>
    <row r="32" spans="1:9" ht="12.75" customHeight="1">
      <c r="A32" s="29" t="str">
        <f>IF(D32=著作者名検索!$B$2,ROW(),"")</f>
        <v/>
      </c>
      <c r="B32" s="29" t="str">
        <f>IF(E32=仮名検索!$B$2,ROW(),"")</f>
        <v/>
      </c>
      <c r="C32" s="29" t="str">
        <f>IF(H32=書名検索!$B$2,ROW(),"")</f>
        <v/>
      </c>
      <c r="D32" s="35" t="s">
        <v>111</v>
      </c>
      <c r="E32" s="38" t="s">
        <v>112</v>
      </c>
      <c r="F32" s="37" t="s">
        <v>34</v>
      </c>
      <c r="G32" s="48" t="s">
        <v>43</v>
      </c>
      <c r="H32" s="38" t="s">
        <v>118</v>
      </c>
      <c r="I32" s="36" t="s">
        <v>119</v>
      </c>
    </row>
    <row r="33" spans="1:11" ht="12.75" customHeight="1">
      <c r="A33" s="29" t="str">
        <f>IF(D33=著作者名検索!$B$2,ROW(),"")</f>
        <v/>
      </c>
      <c r="B33" s="29" t="str">
        <f>IF(E33=仮名検索!$B$2,ROW(),"")</f>
        <v/>
      </c>
      <c r="C33" s="29" t="str">
        <f>IF(H33=書名検索!$B$2,ROW(),"")</f>
        <v/>
      </c>
      <c r="D33" s="45" t="s">
        <v>120</v>
      </c>
      <c r="E33" s="46" t="s">
        <v>121</v>
      </c>
      <c r="F33" s="47" t="s">
        <v>115</v>
      </c>
      <c r="G33" s="47">
        <v>299</v>
      </c>
      <c r="H33" s="49" t="s">
        <v>122</v>
      </c>
      <c r="I33" s="49" t="s">
        <v>123</v>
      </c>
      <c r="J33" s="50"/>
      <c r="K33" s="51"/>
    </row>
    <row r="34" spans="1:11" ht="12.75" customHeight="1">
      <c r="A34" s="29" t="str">
        <f>IF(D34=著作者名検索!$B$2,ROW(),"")</f>
        <v/>
      </c>
      <c r="B34" s="29" t="str">
        <f>IF(E34=仮名検索!$B$2,ROW(),"")</f>
        <v/>
      </c>
      <c r="C34" s="29" t="str">
        <f>IF(H34=書名検索!$B$2,ROW(),"")</f>
        <v/>
      </c>
      <c r="D34" s="40" t="s">
        <v>124</v>
      </c>
      <c r="E34" s="41" t="s">
        <v>125</v>
      </c>
      <c r="F34" s="42" t="s">
        <v>75</v>
      </c>
      <c r="G34" s="42">
        <v>159</v>
      </c>
      <c r="H34" s="41" t="s">
        <v>126</v>
      </c>
      <c r="I34" s="41" t="s">
        <v>127</v>
      </c>
    </row>
    <row r="35" spans="1:11" ht="12.75" customHeight="1">
      <c r="A35" s="29" t="str">
        <f>IF(D35=著作者名検索!$B$2,ROW(),"")</f>
        <v/>
      </c>
      <c r="B35" s="29" t="str">
        <f>IF(E35=仮名検索!$B$2,ROW(),"")</f>
        <v/>
      </c>
      <c r="C35" s="29" t="str">
        <f>IF(H35=書名検索!$B$2,ROW(),"")</f>
        <v/>
      </c>
      <c r="D35" s="40" t="s">
        <v>128</v>
      </c>
      <c r="E35" s="41" t="s">
        <v>128</v>
      </c>
      <c r="F35" s="42" t="s">
        <v>24</v>
      </c>
      <c r="G35" s="42">
        <v>86</v>
      </c>
      <c r="H35" s="41" t="s">
        <v>129</v>
      </c>
      <c r="I35" s="41" t="s">
        <v>130</v>
      </c>
    </row>
    <row r="36" spans="1:11" ht="12.75" customHeight="1">
      <c r="A36" s="29" t="str">
        <f>IF(D36=著作者名検索!$B$2,ROW(),"")</f>
        <v/>
      </c>
      <c r="B36" s="29" t="str">
        <f>IF(E36=仮名検索!$B$2,ROW(),"")</f>
        <v/>
      </c>
      <c r="C36" s="29" t="str">
        <f>IF(H36=書名検索!$B$2,ROW(),"")</f>
        <v/>
      </c>
      <c r="D36" s="35" t="s">
        <v>128</v>
      </c>
      <c r="E36" s="39" t="s">
        <v>128</v>
      </c>
      <c r="F36" s="37" t="s">
        <v>65</v>
      </c>
      <c r="G36" s="37" t="s">
        <v>43</v>
      </c>
      <c r="H36" s="38" t="s">
        <v>131</v>
      </c>
      <c r="I36" s="39" t="s">
        <v>132</v>
      </c>
    </row>
    <row r="37" spans="1:11" ht="12.75" customHeight="1">
      <c r="A37" s="29" t="str">
        <f>IF(D37=著作者名検索!$B$2,ROW(),"")</f>
        <v/>
      </c>
      <c r="B37" s="29" t="str">
        <f>IF(E37=仮名検索!$B$2,ROW(),"")</f>
        <v/>
      </c>
      <c r="C37" s="29" t="str">
        <f>IF(H37=書名検索!$B$2,ROW(),"")</f>
        <v/>
      </c>
      <c r="D37" s="35" t="s">
        <v>128</v>
      </c>
      <c r="E37" s="39" t="s">
        <v>128</v>
      </c>
      <c r="F37" s="37" t="s">
        <v>65</v>
      </c>
      <c r="G37" s="37" t="s">
        <v>43</v>
      </c>
      <c r="H37" s="38" t="s">
        <v>133</v>
      </c>
      <c r="I37" s="36" t="s">
        <v>134</v>
      </c>
    </row>
    <row r="38" spans="1:11" ht="12.75" customHeight="1">
      <c r="A38" s="29" t="str">
        <f>IF(D38=著作者名検索!$B$2,ROW(),"")</f>
        <v/>
      </c>
      <c r="B38" s="29" t="str">
        <f>IF(E38=仮名検索!$B$2,ROW(),"")</f>
        <v/>
      </c>
      <c r="C38" s="29" t="str">
        <f>IF(H38=書名検索!$B$2,ROW(),"")</f>
        <v/>
      </c>
      <c r="D38" s="35" t="s">
        <v>128</v>
      </c>
      <c r="E38" s="38" t="s">
        <v>128</v>
      </c>
      <c r="F38" s="37" t="s">
        <v>34</v>
      </c>
      <c r="G38" s="48" t="s">
        <v>43</v>
      </c>
      <c r="H38" s="38" t="s">
        <v>135</v>
      </c>
      <c r="I38" s="36" t="s">
        <v>136</v>
      </c>
    </row>
    <row r="39" spans="1:11" ht="12.75" customHeight="1">
      <c r="A39" s="29" t="str">
        <f>IF(D39=著作者名検索!$B$2,ROW(),"")</f>
        <v/>
      </c>
      <c r="B39" s="29" t="str">
        <f>IF(E39=仮名検索!$B$2,ROW(),"")</f>
        <v/>
      </c>
      <c r="C39" s="29" t="str">
        <f>IF(H39=書名検索!$B$2,ROW(),"")</f>
        <v/>
      </c>
      <c r="D39" s="40" t="s">
        <v>137</v>
      </c>
      <c r="E39" s="41" t="s">
        <v>138</v>
      </c>
      <c r="F39" s="42" t="s">
        <v>24</v>
      </c>
      <c r="G39" s="42">
        <v>40</v>
      </c>
      <c r="H39" s="41" t="s">
        <v>139</v>
      </c>
      <c r="I39" s="41" t="s">
        <v>140</v>
      </c>
    </row>
    <row r="40" spans="1:11" ht="12.75" customHeight="1">
      <c r="A40" s="29" t="str">
        <f>IF(D40=著作者名検索!$B$2,ROW(),"")</f>
        <v/>
      </c>
      <c r="B40" s="29" t="str">
        <f>IF(E40=仮名検索!$B$2,ROW(),"")</f>
        <v/>
      </c>
      <c r="C40" s="29" t="str">
        <f>IF(H40=書名検索!$B$2,ROW(),"")</f>
        <v/>
      </c>
      <c r="D40" s="45" t="s">
        <v>141</v>
      </c>
      <c r="E40" s="46" t="s">
        <v>142</v>
      </c>
      <c r="F40" s="47" t="s">
        <v>115</v>
      </c>
      <c r="G40" s="47">
        <v>152</v>
      </c>
      <c r="H40" s="49" t="s">
        <v>143</v>
      </c>
      <c r="I40" s="49" t="s">
        <v>144</v>
      </c>
    </row>
    <row r="41" spans="1:11" ht="12.75" customHeight="1">
      <c r="A41" s="29" t="str">
        <f>IF(D41=著作者名検索!$B$2,ROW(),"")</f>
        <v/>
      </c>
      <c r="B41" s="29" t="str">
        <f>IF(E41=仮名検索!$B$2,ROW(),"")</f>
        <v/>
      </c>
      <c r="C41" s="29" t="str">
        <f>IF(H41=書名検索!$B$2,ROW(),"")</f>
        <v/>
      </c>
      <c r="D41" s="30" t="s">
        <v>145</v>
      </c>
      <c r="E41" s="31" t="s">
        <v>146</v>
      </c>
      <c r="F41" s="32" t="s">
        <v>24</v>
      </c>
      <c r="G41" s="32">
        <v>280</v>
      </c>
      <c r="H41" s="33" t="s">
        <v>147</v>
      </c>
      <c r="I41" s="34" t="s">
        <v>21</v>
      </c>
    </row>
    <row r="42" spans="1:11" ht="12.75" customHeight="1">
      <c r="A42" s="29" t="str">
        <f>IF(D42=著作者名検索!$B$2,ROW(),"")</f>
        <v/>
      </c>
      <c r="B42" s="29" t="str">
        <f>IF(E42=仮名検索!$B$2,ROW(),"")</f>
        <v/>
      </c>
      <c r="C42" s="29" t="str">
        <f>IF(H42=書名検索!$B$2,ROW(),"")</f>
        <v/>
      </c>
      <c r="D42" s="35" t="s">
        <v>148</v>
      </c>
      <c r="E42" s="36" t="s">
        <v>149</v>
      </c>
      <c r="F42" s="37" t="s">
        <v>28</v>
      </c>
      <c r="G42" s="37" t="s">
        <v>29</v>
      </c>
      <c r="H42" s="38" t="s">
        <v>150</v>
      </c>
      <c r="I42" s="36" t="s">
        <v>151</v>
      </c>
    </row>
    <row r="43" spans="1:11" ht="12.75" customHeight="1">
      <c r="A43" s="29" t="str">
        <f>IF(D43=著作者名検索!$B$2,ROW(),"")</f>
        <v/>
      </c>
      <c r="B43" s="29" t="str">
        <f>IF(E43=仮名検索!$B$2,ROW(),"")</f>
        <v/>
      </c>
      <c r="C43" s="29" t="str">
        <f>IF(H43=書名検索!$B$2,ROW(),"")</f>
        <v/>
      </c>
      <c r="D43" s="35" t="s">
        <v>148</v>
      </c>
      <c r="E43" s="36" t="s">
        <v>149</v>
      </c>
      <c r="F43" s="37" t="s">
        <v>28</v>
      </c>
      <c r="G43" s="37" t="s">
        <v>29</v>
      </c>
      <c r="H43" s="38" t="s">
        <v>152</v>
      </c>
      <c r="I43" s="36" t="s">
        <v>151</v>
      </c>
    </row>
    <row r="44" spans="1:11" ht="12.75" customHeight="1">
      <c r="A44" s="29" t="str">
        <f>IF(D44=著作者名検索!$B$2,ROW(),"")</f>
        <v/>
      </c>
      <c r="B44" s="29" t="str">
        <f>IF(E44=仮名検索!$B$2,ROW(),"")</f>
        <v/>
      </c>
      <c r="C44" s="29" t="str">
        <f>IF(H44=書名検索!$B$2,ROW(),"")</f>
        <v/>
      </c>
      <c r="D44" s="45" t="s">
        <v>153</v>
      </c>
      <c r="E44" s="46" t="s">
        <v>154</v>
      </c>
      <c r="F44" s="47" t="s">
        <v>65</v>
      </c>
      <c r="G44" s="47">
        <v>307</v>
      </c>
      <c r="H44" s="49" t="s">
        <v>155</v>
      </c>
      <c r="I44" s="49" t="s">
        <v>156</v>
      </c>
    </row>
    <row r="45" spans="1:11" ht="12.75" customHeight="1">
      <c r="A45" s="29" t="str">
        <f>IF(D45=著作者名検索!$B$2,ROW(),"")</f>
        <v/>
      </c>
      <c r="B45" s="29" t="str">
        <f>IF(E45=仮名検索!$B$2,ROW(),"")</f>
        <v/>
      </c>
      <c r="C45" s="29" t="str">
        <f>IF(H45=書名検索!$B$2,ROW(),"")</f>
        <v/>
      </c>
      <c r="D45" s="40" t="s">
        <v>157</v>
      </c>
      <c r="E45" s="41" t="s">
        <v>158</v>
      </c>
      <c r="F45" s="42" t="s">
        <v>75</v>
      </c>
      <c r="G45" s="42">
        <v>248</v>
      </c>
      <c r="H45" s="41" t="s">
        <v>159</v>
      </c>
      <c r="I45" s="41" t="s">
        <v>77</v>
      </c>
    </row>
    <row r="46" spans="1:11" ht="12.75" customHeight="1">
      <c r="A46" s="29" t="str">
        <f>IF(D46=著作者名検索!$B$2,ROW(),"")</f>
        <v/>
      </c>
      <c r="B46" s="29" t="str">
        <f>IF(E46=仮名検索!$B$2,ROW(),"")</f>
        <v/>
      </c>
      <c r="C46" s="29" t="str">
        <f>IF(H46=書名検索!$B$2,ROW(),"")</f>
        <v/>
      </c>
      <c r="D46" s="45" t="s">
        <v>160</v>
      </c>
      <c r="E46" s="46" t="s">
        <v>161</v>
      </c>
      <c r="F46" s="47" t="s">
        <v>162</v>
      </c>
      <c r="G46" s="47" t="s">
        <v>163</v>
      </c>
      <c r="H46" s="46" t="s">
        <v>164</v>
      </c>
      <c r="I46" s="46" t="s">
        <v>164</v>
      </c>
    </row>
    <row r="47" spans="1:11" ht="12.75" customHeight="1">
      <c r="A47" s="29" t="str">
        <f>IF(D47=著作者名検索!$B$2,ROW(),"")</f>
        <v/>
      </c>
      <c r="B47" s="29" t="str">
        <f>IF(E47=仮名検索!$B$2,ROW(),"")</f>
        <v/>
      </c>
      <c r="C47" s="29" t="str">
        <f>IF(H47=書名検索!$B$2,ROW(),"")</f>
        <v/>
      </c>
      <c r="D47" s="40" t="s">
        <v>165</v>
      </c>
      <c r="E47" s="41" t="s">
        <v>166</v>
      </c>
      <c r="F47" s="42" t="s">
        <v>18</v>
      </c>
      <c r="G47" s="42" t="s">
        <v>167</v>
      </c>
      <c r="H47" s="41" t="s">
        <v>168</v>
      </c>
      <c r="I47" s="41" t="s">
        <v>169</v>
      </c>
    </row>
    <row r="48" spans="1:11" ht="12.75" customHeight="1">
      <c r="A48" s="29" t="str">
        <f>IF(D48=著作者名検索!$B$2,ROW(),"")</f>
        <v/>
      </c>
      <c r="B48" s="29" t="str">
        <f>IF(E48=仮名検索!$B$2,ROW(),"")</f>
        <v/>
      </c>
      <c r="C48" s="29" t="str">
        <f>IF(H48=書名検索!$B$2,ROW(),"")</f>
        <v/>
      </c>
      <c r="D48" s="45" t="s">
        <v>170</v>
      </c>
      <c r="E48" s="46" t="s">
        <v>170</v>
      </c>
      <c r="F48" s="47" t="s">
        <v>171</v>
      </c>
      <c r="G48" s="47" t="s">
        <v>81</v>
      </c>
      <c r="H48" s="46" t="s">
        <v>172</v>
      </c>
      <c r="I48" s="46" t="s">
        <v>172</v>
      </c>
    </row>
    <row r="49" spans="1:9" ht="12.75" customHeight="1">
      <c r="A49" s="29" t="str">
        <f>IF(D49=著作者名検索!$B$2,ROW(),"")</f>
        <v/>
      </c>
      <c r="B49" s="29" t="str">
        <f>IF(E49=仮名検索!$B$2,ROW(),"")</f>
        <v/>
      </c>
      <c r="C49" s="29" t="str">
        <f>IF(H49=書名検索!$B$2,ROW(),"")</f>
        <v/>
      </c>
      <c r="D49" s="45" t="s">
        <v>170</v>
      </c>
      <c r="E49" s="46" t="s">
        <v>170</v>
      </c>
      <c r="F49" s="47" t="s">
        <v>162</v>
      </c>
      <c r="G49" s="47" t="s">
        <v>173</v>
      </c>
      <c r="H49" s="46" t="s">
        <v>174</v>
      </c>
      <c r="I49" s="46" t="s">
        <v>174</v>
      </c>
    </row>
    <row r="50" spans="1:9" ht="12.75" customHeight="1">
      <c r="A50" s="29" t="str">
        <f>IF(D50=著作者名検索!$B$2,ROW(),"")</f>
        <v/>
      </c>
      <c r="B50" s="29" t="str">
        <f>IF(E50=仮名検索!$B$2,ROW(),"")</f>
        <v/>
      </c>
      <c r="C50" s="29" t="str">
        <f>IF(H50=書名検索!$B$2,ROW(),"")</f>
        <v/>
      </c>
      <c r="D50" s="40" t="s">
        <v>170</v>
      </c>
      <c r="E50" s="41" t="s">
        <v>170</v>
      </c>
      <c r="F50" s="42" t="s">
        <v>18</v>
      </c>
      <c r="G50" s="42" t="s">
        <v>175</v>
      </c>
      <c r="H50" s="41" t="s">
        <v>176</v>
      </c>
      <c r="I50" s="41" t="s">
        <v>174</v>
      </c>
    </row>
    <row r="51" spans="1:9" ht="12.75" customHeight="1">
      <c r="A51" s="29" t="str">
        <f>IF(D51=著作者名検索!$B$2,ROW(),"")</f>
        <v/>
      </c>
      <c r="B51" s="29" t="str">
        <f>IF(E51=仮名検索!$B$2,ROW(),"")</f>
        <v/>
      </c>
      <c r="C51" s="29" t="str">
        <f>IF(H51=書名検索!$B$2,ROW(),"")</f>
        <v/>
      </c>
      <c r="D51" s="40" t="s">
        <v>177</v>
      </c>
      <c r="E51" s="41" t="s">
        <v>178</v>
      </c>
      <c r="F51" s="42" t="s">
        <v>85</v>
      </c>
      <c r="G51" s="42" t="s">
        <v>179</v>
      </c>
      <c r="H51" s="41" t="s">
        <v>180</v>
      </c>
      <c r="I51" s="41" t="s">
        <v>181</v>
      </c>
    </row>
    <row r="52" spans="1:9" ht="12.75" customHeight="1">
      <c r="A52" s="29" t="str">
        <f>IF(D52=著作者名検索!$B$2,ROW(),"")</f>
        <v/>
      </c>
      <c r="B52" s="29" t="str">
        <f>IF(E52=仮名検索!$B$2,ROW(),"")</f>
        <v/>
      </c>
      <c r="C52" s="29" t="str">
        <f>IF(H52=書名検索!$B$2,ROW(),"")</f>
        <v/>
      </c>
      <c r="D52" s="40" t="s">
        <v>182</v>
      </c>
      <c r="E52" s="41" t="s">
        <v>183</v>
      </c>
      <c r="F52" s="42" t="s">
        <v>48</v>
      </c>
      <c r="G52" s="42" t="s">
        <v>184</v>
      </c>
      <c r="H52" s="41" t="s">
        <v>185</v>
      </c>
      <c r="I52" s="41" t="s">
        <v>186</v>
      </c>
    </row>
    <row r="53" spans="1:9" ht="12.75" customHeight="1">
      <c r="A53" s="29" t="str">
        <f>IF(D53=著作者名検索!$B$2,ROW(),"")</f>
        <v/>
      </c>
      <c r="B53" s="29" t="str">
        <f>IF(E53=仮名検索!$B$2,ROW(),"")</f>
        <v/>
      </c>
      <c r="C53" s="29" t="str">
        <f>IF(H53=書名検索!$B$2,ROW(),"")</f>
        <v/>
      </c>
      <c r="D53" s="35" t="s">
        <v>187</v>
      </c>
      <c r="E53" s="39" t="s">
        <v>188</v>
      </c>
      <c r="F53" s="37" t="s">
        <v>65</v>
      </c>
      <c r="G53" s="37" t="s">
        <v>29</v>
      </c>
      <c r="H53" s="38" t="s">
        <v>189</v>
      </c>
      <c r="I53" s="52" t="s">
        <v>190</v>
      </c>
    </row>
    <row r="54" spans="1:9" ht="12.75" customHeight="1">
      <c r="A54" s="29" t="str">
        <f>IF(D54=著作者名検索!$B$2,ROW(),"")</f>
        <v/>
      </c>
      <c r="B54" s="29" t="str">
        <f>IF(E54=仮名検索!$B$2,ROW(),"")</f>
        <v/>
      </c>
      <c r="C54" s="29" t="str">
        <f>IF(H54=書名検索!$B$2,ROW(),"")</f>
        <v/>
      </c>
      <c r="D54" s="30" t="s">
        <v>191</v>
      </c>
      <c r="E54" s="31" t="s">
        <v>192</v>
      </c>
      <c r="F54" s="32" t="s">
        <v>75</v>
      </c>
      <c r="G54" s="32">
        <v>267</v>
      </c>
      <c r="H54" s="33" t="s">
        <v>193</v>
      </c>
      <c r="I54" s="34" t="s">
        <v>21</v>
      </c>
    </row>
    <row r="55" spans="1:9" ht="12.75" customHeight="1">
      <c r="A55" s="29" t="str">
        <f>IF(D55=著作者名検索!$B$2,ROW(),"")</f>
        <v/>
      </c>
      <c r="B55" s="29" t="str">
        <f>IF(E55=仮名検索!$B$2,ROW(),"")</f>
        <v/>
      </c>
      <c r="C55" s="29" t="str">
        <f>IF(H55=書名検索!$B$2,ROW(),"")</f>
        <v/>
      </c>
      <c r="D55" s="30" t="s">
        <v>194</v>
      </c>
      <c r="E55" s="31" t="s">
        <v>195</v>
      </c>
      <c r="F55" s="32" t="s">
        <v>24</v>
      </c>
      <c r="G55" s="32">
        <v>283</v>
      </c>
      <c r="H55" s="33" t="s">
        <v>196</v>
      </c>
      <c r="I55" s="34" t="s">
        <v>21</v>
      </c>
    </row>
    <row r="56" spans="1:9" ht="12.75" customHeight="1">
      <c r="A56" s="29" t="str">
        <f>IF(D56=著作者名検索!$B$2,ROW(),"")</f>
        <v/>
      </c>
      <c r="B56" s="29" t="str">
        <f>IF(E56=仮名検索!$B$2,ROW(),"")</f>
        <v/>
      </c>
      <c r="C56" s="29" t="str">
        <f>IF(H56=書名検索!$B$2,ROW(),"")</f>
        <v/>
      </c>
      <c r="D56" s="35" t="s">
        <v>197</v>
      </c>
      <c r="E56" s="38" t="s">
        <v>198</v>
      </c>
      <c r="F56" s="37" t="s">
        <v>34</v>
      </c>
      <c r="G56" s="39" t="s">
        <v>29</v>
      </c>
      <c r="H56" s="38" t="s">
        <v>199</v>
      </c>
      <c r="I56" s="36" t="s">
        <v>200</v>
      </c>
    </row>
    <row r="57" spans="1:9" ht="12.75" customHeight="1">
      <c r="A57" s="29" t="str">
        <f>IF(D57=著作者名検索!$B$2,ROW(),"")</f>
        <v/>
      </c>
      <c r="B57" s="29" t="str">
        <f>IF(E57=仮名検索!$B$2,ROW(),"")</f>
        <v/>
      </c>
      <c r="C57" s="29" t="str">
        <f>IF(H57=書名検索!$B$2,ROW(),"")</f>
        <v/>
      </c>
      <c r="D57" s="35" t="s">
        <v>201</v>
      </c>
      <c r="E57" s="38" t="s">
        <v>202</v>
      </c>
      <c r="F57" s="37" t="s">
        <v>34</v>
      </c>
      <c r="G57" s="48" t="s">
        <v>43</v>
      </c>
      <c r="H57" s="38" t="s">
        <v>203</v>
      </c>
      <c r="I57" s="36" t="s">
        <v>119</v>
      </c>
    </row>
    <row r="58" spans="1:9" ht="12.75" customHeight="1">
      <c r="A58" s="29" t="str">
        <f>IF(D58=著作者名検索!$B$2,ROW(),"")</f>
        <v/>
      </c>
      <c r="B58" s="29" t="str">
        <f>IF(E58=仮名検索!$B$2,ROW(),"")</f>
        <v/>
      </c>
      <c r="C58" s="29" t="str">
        <f>IF(H58=書名検索!$B$2,ROW(),"")</f>
        <v/>
      </c>
      <c r="D58" s="45" t="s">
        <v>204</v>
      </c>
      <c r="E58" s="46" t="s">
        <v>205</v>
      </c>
      <c r="F58" s="47" t="s">
        <v>65</v>
      </c>
      <c r="G58" s="47">
        <v>307</v>
      </c>
      <c r="H58" s="49" t="s">
        <v>206</v>
      </c>
      <c r="I58" s="49" t="s">
        <v>156</v>
      </c>
    </row>
    <row r="59" spans="1:9" ht="12.75" customHeight="1">
      <c r="A59" s="29" t="str">
        <f>IF(D59=著作者名検索!$B$2,ROW(),"")</f>
        <v/>
      </c>
      <c r="B59" s="29" t="str">
        <f>IF(E59=仮名検索!$B$2,ROW(),"")</f>
        <v/>
      </c>
      <c r="C59" s="29" t="str">
        <f>IF(H59=書名検索!$B$2,ROW(),"")</f>
        <v/>
      </c>
      <c r="D59" s="45" t="s">
        <v>207</v>
      </c>
      <c r="E59" s="46" t="s">
        <v>208</v>
      </c>
      <c r="F59" s="47" t="s">
        <v>115</v>
      </c>
      <c r="G59" s="47">
        <v>153</v>
      </c>
      <c r="H59" s="46" t="s">
        <v>209</v>
      </c>
      <c r="I59" s="46" t="s">
        <v>144</v>
      </c>
    </row>
    <row r="60" spans="1:9" ht="12.75" customHeight="1">
      <c r="A60" s="29" t="str">
        <f>IF(D60=著作者名検索!$B$2,ROW(),"")</f>
        <v/>
      </c>
      <c r="B60" s="29" t="str">
        <f>IF(E60=仮名検索!$B$2,ROW(),"")</f>
        <v/>
      </c>
      <c r="C60" s="29" t="str">
        <f>IF(H60=書名検索!$B$2,ROW(),"")</f>
        <v/>
      </c>
      <c r="D60" s="45" t="s">
        <v>207</v>
      </c>
      <c r="E60" s="46" t="s">
        <v>208</v>
      </c>
      <c r="F60" s="47" t="s">
        <v>162</v>
      </c>
      <c r="G60" s="47" t="s">
        <v>210</v>
      </c>
      <c r="H60" s="46" t="s">
        <v>209</v>
      </c>
      <c r="I60" s="46" t="s">
        <v>211</v>
      </c>
    </row>
    <row r="61" spans="1:9" ht="12.75" customHeight="1">
      <c r="A61" s="29" t="str">
        <f>IF(D61=著作者名検索!$B$2,ROW(),"")</f>
        <v/>
      </c>
      <c r="B61" s="29" t="str">
        <f>IF(E61=仮名検索!$B$2,ROW(),"")</f>
        <v/>
      </c>
      <c r="C61" s="29" t="str">
        <f>IF(H61=書名検索!$B$2,ROW(),"")</f>
        <v/>
      </c>
      <c r="D61" s="35" t="s">
        <v>212</v>
      </c>
      <c r="E61" s="38" t="s">
        <v>213</v>
      </c>
      <c r="F61" s="37" t="s">
        <v>34</v>
      </c>
      <c r="G61" s="39" t="s">
        <v>29</v>
      </c>
      <c r="H61" s="38" t="s">
        <v>214</v>
      </c>
      <c r="I61" s="36" t="s">
        <v>36</v>
      </c>
    </row>
    <row r="62" spans="1:9" ht="12.75" customHeight="1">
      <c r="A62" s="29" t="str">
        <f>IF(D62=著作者名検索!$B$2,ROW(),"")</f>
        <v/>
      </c>
      <c r="B62" s="29" t="str">
        <f>IF(E62=仮名検索!$B$2,ROW(),"")</f>
        <v/>
      </c>
      <c r="C62" s="29" t="str">
        <f>IF(H62=書名検索!$B$2,ROW(),"")</f>
        <v/>
      </c>
      <c r="D62" s="35" t="s">
        <v>215</v>
      </c>
      <c r="E62" s="38" t="s">
        <v>216</v>
      </c>
      <c r="F62" s="37" t="s">
        <v>34</v>
      </c>
      <c r="G62" s="48" t="s">
        <v>43</v>
      </c>
      <c r="H62" s="38" t="s">
        <v>217</v>
      </c>
      <c r="I62" s="36" t="s">
        <v>136</v>
      </c>
    </row>
    <row r="63" spans="1:9" ht="12.75" customHeight="1">
      <c r="A63" s="29" t="str">
        <f>IF(D63=著作者名検索!$B$2,ROW(),"")</f>
        <v/>
      </c>
      <c r="B63" s="29" t="str">
        <f>IF(E63=仮名検索!$B$2,ROW(),"")</f>
        <v/>
      </c>
      <c r="C63" s="29" t="str">
        <f>IF(H63=書名検索!$B$2,ROW(),"")</f>
        <v/>
      </c>
      <c r="D63" s="40" t="s">
        <v>218</v>
      </c>
      <c r="E63" s="41" t="s">
        <v>219</v>
      </c>
      <c r="F63" s="42" t="s">
        <v>24</v>
      </c>
      <c r="G63" s="42">
        <v>134</v>
      </c>
      <c r="H63" s="41" t="s">
        <v>220</v>
      </c>
      <c r="I63" s="41" t="s">
        <v>221</v>
      </c>
    </row>
    <row r="64" spans="1:9" ht="12.75" customHeight="1">
      <c r="A64" s="29" t="str">
        <f>IF(D64=著作者名検索!$B$2,ROW(),"")</f>
        <v/>
      </c>
      <c r="B64" s="29" t="str">
        <f>IF(E64=仮名検索!$B$2,ROW(),"")</f>
        <v/>
      </c>
      <c r="C64" s="29" t="str">
        <f>IF(H64=書名検索!$B$2,ROW(),"")</f>
        <v/>
      </c>
      <c r="D64" s="45" t="s">
        <v>218</v>
      </c>
      <c r="E64" s="46" t="s">
        <v>219</v>
      </c>
      <c r="F64" s="47" t="s">
        <v>222</v>
      </c>
      <c r="G64" s="47">
        <v>268</v>
      </c>
      <c r="H64" s="46" t="s">
        <v>223</v>
      </c>
      <c r="I64" s="46" t="s">
        <v>224</v>
      </c>
    </row>
    <row r="65" spans="1:9" ht="12.75" customHeight="1">
      <c r="A65" s="29" t="str">
        <f>IF(D65=著作者名検索!$B$2,ROW(),"")</f>
        <v/>
      </c>
      <c r="B65" s="29" t="str">
        <f>IF(E65=仮名検索!$B$2,ROW(),"")</f>
        <v/>
      </c>
      <c r="C65" s="29" t="str">
        <f>IF(H65=書名検索!$B$2,ROW(),"")</f>
        <v/>
      </c>
      <c r="D65" s="45" t="s">
        <v>218</v>
      </c>
      <c r="E65" s="46" t="s">
        <v>219</v>
      </c>
      <c r="F65" s="47" t="s">
        <v>222</v>
      </c>
      <c r="G65" s="47">
        <v>269</v>
      </c>
      <c r="H65" s="46" t="s">
        <v>225</v>
      </c>
      <c r="I65" s="46" t="s">
        <v>224</v>
      </c>
    </row>
    <row r="66" spans="1:9" ht="12.75" customHeight="1">
      <c r="A66" s="29" t="str">
        <f>IF(D66=著作者名検索!$B$2,ROW(),"")</f>
        <v/>
      </c>
      <c r="B66" s="29" t="str">
        <f>IF(E66=仮名検索!$B$2,ROW(),"")</f>
        <v/>
      </c>
      <c r="C66" s="29" t="str">
        <f>IF(H66=書名検索!$B$2,ROW(),"")</f>
        <v/>
      </c>
      <c r="D66" s="40" t="s">
        <v>218</v>
      </c>
      <c r="E66" s="41" t="s">
        <v>219</v>
      </c>
      <c r="F66" s="42" t="s">
        <v>226</v>
      </c>
      <c r="G66" s="42" t="s">
        <v>227</v>
      </c>
      <c r="H66" s="41" t="s">
        <v>228</v>
      </c>
      <c r="I66" s="41" t="s">
        <v>229</v>
      </c>
    </row>
    <row r="67" spans="1:9" ht="12.75" customHeight="1">
      <c r="A67" s="29" t="str">
        <f>IF(D67=著作者名検索!$B$2,ROW(),"")</f>
        <v/>
      </c>
      <c r="B67" s="29" t="str">
        <f>IF(E67=仮名検索!$B$2,ROW(),"")</f>
        <v/>
      </c>
      <c r="C67" s="29" t="str">
        <f>IF(H67=書名検索!$B$2,ROW(),"")</f>
        <v/>
      </c>
      <c r="D67" s="45" t="s">
        <v>230</v>
      </c>
      <c r="E67" s="46" t="s">
        <v>231</v>
      </c>
      <c r="F67" s="47" t="s">
        <v>222</v>
      </c>
      <c r="G67" s="47">
        <v>195</v>
      </c>
      <c r="H67" s="46" t="s">
        <v>232</v>
      </c>
      <c r="I67" s="46" t="s">
        <v>233</v>
      </c>
    </row>
    <row r="68" spans="1:9" ht="12.75" customHeight="1">
      <c r="A68" s="29" t="str">
        <f>IF(D68=著作者名検索!$B$2,ROW(),"")</f>
        <v/>
      </c>
      <c r="B68" s="29" t="str">
        <f>IF(E68=仮名検索!$B$2,ROW(),"")</f>
        <v/>
      </c>
      <c r="C68" s="29" t="str">
        <f>IF(H68=書名検索!$B$2,ROW(),"")</f>
        <v/>
      </c>
      <c r="D68" s="45" t="s">
        <v>230</v>
      </c>
      <c r="E68" s="46" t="s">
        <v>231</v>
      </c>
      <c r="F68" s="47" t="s">
        <v>162</v>
      </c>
      <c r="G68" s="47" t="s">
        <v>234</v>
      </c>
      <c r="H68" s="46" t="s">
        <v>235</v>
      </c>
      <c r="I68" s="46" t="s">
        <v>236</v>
      </c>
    </row>
    <row r="69" spans="1:9" ht="12.75" customHeight="1">
      <c r="A69" s="29" t="str">
        <f>IF(D69=著作者名検索!$B$2,ROW(),"")</f>
        <v/>
      </c>
      <c r="B69" s="29" t="str">
        <f>IF(E69=仮名検索!$B$2,ROW(),"")</f>
        <v/>
      </c>
      <c r="C69" s="29" t="str">
        <f>IF(H69=書名検索!$B$2,ROW(),"")</f>
        <v/>
      </c>
      <c r="D69" s="45" t="s">
        <v>237</v>
      </c>
      <c r="E69" s="46" t="s">
        <v>238</v>
      </c>
      <c r="F69" s="47" t="s">
        <v>171</v>
      </c>
      <c r="G69" s="47" t="s">
        <v>239</v>
      </c>
      <c r="H69" s="46" t="s">
        <v>240</v>
      </c>
      <c r="I69" s="46" t="s">
        <v>240</v>
      </c>
    </row>
    <row r="70" spans="1:9" ht="12.75" customHeight="1">
      <c r="A70" s="29" t="str">
        <f>IF(D70=著作者名検索!$B$2,ROW(),"")</f>
        <v/>
      </c>
      <c r="B70" s="29" t="str">
        <f>IF(E70=仮名検索!$B$2,ROW(),"")</f>
        <v/>
      </c>
      <c r="C70" s="29" t="str">
        <f>IF(H70=書名検索!$B$2,ROW(),"")</f>
        <v/>
      </c>
      <c r="D70" s="45" t="s">
        <v>241</v>
      </c>
      <c r="E70" s="46" t="s">
        <v>242</v>
      </c>
      <c r="F70" s="47" t="s">
        <v>115</v>
      </c>
      <c r="G70" s="47">
        <v>249</v>
      </c>
      <c r="H70" s="49" t="s">
        <v>243</v>
      </c>
      <c r="I70" s="49" t="s">
        <v>244</v>
      </c>
    </row>
    <row r="71" spans="1:9" ht="12.75" customHeight="1">
      <c r="A71" s="29" t="str">
        <f>IF(D71=著作者名検索!$B$2,ROW(),"")</f>
        <v/>
      </c>
      <c r="B71" s="29" t="str">
        <f>IF(E71=仮名検索!$B$2,ROW(),"")</f>
        <v/>
      </c>
      <c r="C71" s="29" t="str">
        <f>IF(H71=書名検索!$B$2,ROW(),"")</f>
        <v/>
      </c>
      <c r="D71" s="45" t="s">
        <v>241</v>
      </c>
      <c r="E71" s="46" t="s">
        <v>242</v>
      </c>
      <c r="F71" s="47" t="s">
        <v>65</v>
      </c>
      <c r="G71" s="47" t="s">
        <v>245</v>
      </c>
      <c r="H71" s="49" t="s">
        <v>246</v>
      </c>
      <c r="I71" s="49" t="s">
        <v>246</v>
      </c>
    </row>
    <row r="72" spans="1:9" ht="12.75" customHeight="1">
      <c r="A72" s="29" t="str">
        <f>IF(D72=著作者名検索!$B$2,ROW(),"")</f>
        <v/>
      </c>
      <c r="B72" s="29" t="str">
        <f>IF(E72=仮名検索!$B$2,ROW(),"")</f>
        <v/>
      </c>
      <c r="C72" s="29" t="str">
        <f>IF(H72=書名検索!$B$2,ROW(),"")</f>
        <v/>
      </c>
      <c r="D72" s="40" t="s">
        <v>247</v>
      </c>
      <c r="E72" s="41" t="s">
        <v>248</v>
      </c>
      <c r="F72" s="42" t="s">
        <v>18</v>
      </c>
      <c r="G72" s="42" t="s">
        <v>249</v>
      </c>
      <c r="H72" s="41" t="s">
        <v>250</v>
      </c>
      <c r="I72" s="41" t="s">
        <v>251</v>
      </c>
    </row>
    <row r="73" spans="1:9" ht="12.75" customHeight="1">
      <c r="A73" s="29" t="str">
        <f>IF(D73=著作者名検索!$B$2,ROW(),"")</f>
        <v/>
      </c>
      <c r="B73" s="29" t="str">
        <f>IF(E73=仮名検索!$B$2,ROW(),"")</f>
        <v/>
      </c>
      <c r="C73" s="29" t="str">
        <f>IF(H73=書名検索!$B$2,ROW(),"")</f>
        <v/>
      </c>
      <c r="D73" s="40" t="s">
        <v>252</v>
      </c>
      <c r="E73" s="41" t="s">
        <v>253</v>
      </c>
      <c r="F73" s="42" t="s">
        <v>24</v>
      </c>
      <c r="G73" s="42">
        <v>87</v>
      </c>
      <c r="H73" s="41" t="s">
        <v>254</v>
      </c>
      <c r="I73" s="41" t="s">
        <v>130</v>
      </c>
    </row>
    <row r="74" spans="1:9" ht="12.75" customHeight="1">
      <c r="A74" s="29" t="str">
        <f>IF(D74=著作者名検索!$B$2,ROW(),"")</f>
        <v/>
      </c>
      <c r="B74" s="29" t="str">
        <f>IF(E74=仮名検索!$B$2,ROW(),"")</f>
        <v/>
      </c>
      <c r="C74" s="29" t="str">
        <f>IF(H74=書名検索!$B$2,ROW(),"")</f>
        <v/>
      </c>
      <c r="D74" s="35" t="s">
        <v>255</v>
      </c>
      <c r="E74" s="36" t="s">
        <v>256</v>
      </c>
      <c r="F74" s="37" t="s">
        <v>28</v>
      </c>
      <c r="G74" s="37" t="s">
        <v>43</v>
      </c>
      <c r="H74" s="38" t="s">
        <v>257</v>
      </c>
      <c r="I74" s="36" t="s">
        <v>45</v>
      </c>
    </row>
    <row r="75" spans="1:9" ht="12.75" customHeight="1">
      <c r="A75" s="29" t="str">
        <f>IF(D75=著作者名検索!$B$2,ROW(),"")</f>
        <v/>
      </c>
      <c r="B75" s="29" t="str">
        <f>IF(E75=仮名検索!$B$2,ROW(),"")</f>
        <v/>
      </c>
      <c r="C75" s="29" t="str">
        <f>IF(H75=書名検索!$B$2,ROW(),"")</f>
        <v/>
      </c>
      <c r="D75" s="35" t="s">
        <v>258</v>
      </c>
      <c r="E75" s="36" t="s">
        <v>259</v>
      </c>
      <c r="F75" s="37" t="s">
        <v>28</v>
      </c>
      <c r="G75" s="37" t="s">
        <v>43</v>
      </c>
      <c r="H75" s="38" t="s">
        <v>260</v>
      </c>
      <c r="I75" s="36" t="s">
        <v>261</v>
      </c>
    </row>
    <row r="76" spans="1:9" ht="12.75" customHeight="1">
      <c r="A76" s="29" t="str">
        <f>IF(D76=著作者名検索!$B$2,ROW(),"")</f>
        <v/>
      </c>
      <c r="B76" s="29" t="str">
        <f>IF(E76=仮名検索!$B$2,ROW(),"")</f>
        <v/>
      </c>
      <c r="C76" s="29" t="str">
        <f>IF(H76=書名検索!$B$2,ROW(),"")</f>
        <v/>
      </c>
      <c r="D76" s="53" t="s">
        <v>258</v>
      </c>
      <c r="E76" s="36" t="s">
        <v>259</v>
      </c>
      <c r="F76" s="37" t="s">
        <v>28</v>
      </c>
      <c r="G76" s="37" t="s">
        <v>43</v>
      </c>
      <c r="H76" s="54" t="s">
        <v>262</v>
      </c>
      <c r="I76" s="36" t="s">
        <v>261</v>
      </c>
    </row>
    <row r="77" spans="1:9" ht="12.75" customHeight="1">
      <c r="A77" s="29" t="str">
        <f>IF(D77=著作者名検索!$B$2,ROW(),"")</f>
        <v/>
      </c>
      <c r="B77" s="29" t="str">
        <f>IF(E77=仮名検索!$B$2,ROW(),"")</f>
        <v/>
      </c>
      <c r="C77" s="29" t="str">
        <f>IF(H77=書名検索!$B$2,ROW(),"")</f>
        <v/>
      </c>
      <c r="D77" s="53" t="s">
        <v>258</v>
      </c>
      <c r="E77" s="36" t="s">
        <v>259</v>
      </c>
      <c r="F77" s="37" t="s">
        <v>28</v>
      </c>
      <c r="G77" s="37" t="s">
        <v>43</v>
      </c>
      <c r="H77" s="54" t="s">
        <v>263</v>
      </c>
      <c r="I77" s="36" t="s">
        <v>261</v>
      </c>
    </row>
    <row r="78" spans="1:9" ht="12.75" customHeight="1">
      <c r="A78" s="29" t="str">
        <f>IF(D78=著作者名検索!$B$2,ROW(),"")</f>
        <v/>
      </c>
      <c r="B78" s="29" t="str">
        <f>IF(E78=仮名検索!$B$2,ROW(),"")</f>
        <v/>
      </c>
      <c r="C78" s="29" t="str">
        <f>IF(H78=書名検索!$B$2,ROW(),"")</f>
        <v/>
      </c>
      <c r="D78" s="53" t="s">
        <v>258</v>
      </c>
      <c r="E78" s="36" t="s">
        <v>259</v>
      </c>
      <c r="F78" s="37" t="s">
        <v>28</v>
      </c>
      <c r="G78" s="37" t="s">
        <v>43</v>
      </c>
      <c r="H78" s="54" t="s">
        <v>264</v>
      </c>
      <c r="I78" s="36" t="s">
        <v>261</v>
      </c>
    </row>
    <row r="79" spans="1:9" ht="12.75" customHeight="1">
      <c r="A79" s="29" t="str">
        <f>IF(D79=著作者名検索!$B$2,ROW(),"")</f>
        <v/>
      </c>
      <c r="B79" s="29" t="str">
        <f>IF(E79=仮名検索!$B$2,ROW(),"")</f>
        <v/>
      </c>
      <c r="C79" s="29" t="str">
        <f>IF(H79=書名検索!$B$2,ROW(),"")</f>
        <v/>
      </c>
      <c r="D79" s="53" t="s">
        <v>258</v>
      </c>
      <c r="E79" s="36" t="s">
        <v>259</v>
      </c>
      <c r="F79" s="37" t="s">
        <v>28</v>
      </c>
      <c r="G79" s="37" t="s">
        <v>43</v>
      </c>
      <c r="H79" s="54" t="s">
        <v>265</v>
      </c>
      <c r="I79" s="36" t="s">
        <v>261</v>
      </c>
    </row>
    <row r="80" spans="1:9" ht="12.75" customHeight="1">
      <c r="A80" s="29" t="str">
        <f>IF(D80=著作者名検索!$B$2,ROW(),"")</f>
        <v/>
      </c>
      <c r="B80" s="29" t="str">
        <f>IF(E80=仮名検索!$B$2,ROW(),"")</f>
        <v/>
      </c>
      <c r="C80" s="29" t="str">
        <f>IF(H80=書名検索!$B$2,ROW(),"")</f>
        <v/>
      </c>
      <c r="D80" s="53" t="s">
        <v>258</v>
      </c>
      <c r="E80" s="36" t="s">
        <v>259</v>
      </c>
      <c r="F80" s="37" t="s">
        <v>28</v>
      </c>
      <c r="G80" s="37" t="s">
        <v>43</v>
      </c>
      <c r="H80" s="54" t="s">
        <v>266</v>
      </c>
      <c r="I80" s="36" t="s">
        <v>261</v>
      </c>
    </row>
    <row r="81" spans="1:10" ht="12.75" customHeight="1">
      <c r="A81" s="29" t="str">
        <f>IF(D81=著作者名検索!$B$2,ROW(),"")</f>
        <v/>
      </c>
      <c r="B81" s="29" t="str">
        <f>IF(E81=仮名検索!$B$2,ROW(),"")</f>
        <v/>
      </c>
      <c r="C81" s="29" t="str">
        <f>IF(H81=書名検索!$B$2,ROW(),"")</f>
        <v/>
      </c>
      <c r="D81" s="53" t="s">
        <v>258</v>
      </c>
      <c r="E81" s="36" t="s">
        <v>259</v>
      </c>
      <c r="F81" s="37" t="s">
        <v>28</v>
      </c>
      <c r="G81" s="37" t="s">
        <v>43</v>
      </c>
      <c r="H81" s="54" t="s">
        <v>267</v>
      </c>
      <c r="I81" s="36" t="s">
        <v>261</v>
      </c>
    </row>
    <row r="82" spans="1:10" ht="12.75" customHeight="1">
      <c r="A82" s="29" t="str">
        <f>IF(D82=著作者名検索!$B$2,ROW(),"")</f>
        <v/>
      </c>
      <c r="B82" s="29" t="str">
        <f>IF(E82=仮名検索!$B$2,ROW(),"")</f>
        <v/>
      </c>
      <c r="C82" s="29" t="str">
        <f>IF(H82=書名検索!$B$2,ROW(),"")</f>
        <v/>
      </c>
      <c r="D82" s="53" t="s">
        <v>258</v>
      </c>
      <c r="E82" s="36" t="s">
        <v>259</v>
      </c>
      <c r="F82" s="37" t="s">
        <v>28</v>
      </c>
      <c r="G82" s="37" t="s">
        <v>43</v>
      </c>
      <c r="H82" s="54" t="s">
        <v>268</v>
      </c>
      <c r="I82" s="36" t="s">
        <v>261</v>
      </c>
    </row>
    <row r="83" spans="1:10" ht="12.75" customHeight="1">
      <c r="A83" s="29" t="str">
        <f>IF(D83=著作者名検索!$B$2,ROW(),"")</f>
        <v/>
      </c>
      <c r="B83" s="29" t="str">
        <f>IF(E83=仮名検索!$B$2,ROW(),"")</f>
        <v/>
      </c>
      <c r="C83" s="29" t="str">
        <f>IF(H83=書名検索!$B$2,ROW(),"")</f>
        <v/>
      </c>
      <c r="D83" s="53" t="s">
        <v>258</v>
      </c>
      <c r="E83" s="36" t="s">
        <v>259</v>
      </c>
      <c r="F83" s="37" t="s">
        <v>28</v>
      </c>
      <c r="G83" s="37" t="s">
        <v>43</v>
      </c>
      <c r="H83" s="54" t="s">
        <v>269</v>
      </c>
      <c r="I83" s="36" t="s">
        <v>261</v>
      </c>
    </row>
    <row r="84" spans="1:10" ht="12.75" customHeight="1">
      <c r="A84" s="29" t="str">
        <f>IF(D84=著作者名検索!$B$2,ROW(),"")</f>
        <v/>
      </c>
      <c r="B84" s="29" t="str">
        <f>IF(E84=仮名検索!$B$2,ROW(),"")</f>
        <v/>
      </c>
      <c r="C84" s="29" t="str">
        <f>IF(H84=書名検索!$B$2,ROW(),"")</f>
        <v/>
      </c>
      <c r="D84" s="53" t="s">
        <v>258</v>
      </c>
      <c r="E84" s="36" t="s">
        <v>259</v>
      </c>
      <c r="F84" s="37" t="s">
        <v>28</v>
      </c>
      <c r="G84" s="37" t="s">
        <v>43</v>
      </c>
      <c r="H84" s="54" t="s">
        <v>270</v>
      </c>
      <c r="I84" s="36" t="s">
        <v>261</v>
      </c>
    </row>
    <row r="85" spans="1:10" ht="12.75" customHeight="1">
      <c r="A85" s="29" t="str">
        <f>IF(D85=著作者名検索!$B$2,ROW(),"")</f>
        <v/>
      </c>
      <c r="B85" s="29" t="str">
        <f>IF(E85=仮名検索!$B$2,ROW(),"")</f>
        <v/>
      </c>
      <c r="C85" s="29" t="str">
        <f>IF(H85=書名検索!$B$2,ROW(),"")</f>
        <v/>
      </c>
      <c r="D85" s="45" t="s">
        <v>271</v>
      </c>
      <c r="E85" s="46" t="s">
        <v>272</v>
      </c>
      <c r="F85" s="47" t="s">
        <v>273</v>
      </c>
      <c r="G85" s="47">
        <v>68</v>
      </c>
      <c r="H85" s="46" t="s">
        <v>274</v>
      </c>
      <c r="I85" s="46" t="s">
        <v>275</v>
      </c>
    </row>
    <row r="86" spans="1:10" ht="12.75" customHeight="1">
      <c r="A86" s="29" t="str">
        <f>IF(D86=著作者名検索!$B$2,ROW(),"")</f>
        <v/>
      </c>
      <c r="B86" s="29" t="str">
        <f>IF(E86=仮名検索!$B$2,ROW(),"")</f>
        <v/>
      </c>
      <c r="C86" s="29" t="str">
        <f>IF(H86=書名検索!$B$2,ROW(),"")</f>
        <v/>
      </c>
      <c r="D86" s="45" t="s">
        <v>276</v>
      </c>
      <c r="E86" s="46" t="s">
        <v>277</v>
      </c>
      <c r="F86" s="47" t="s">
        <v>115</v>
      </c>
      <c r="G86" s="47">
        <v>62</v>
      </c>
      <c r="H86" s="46" t="s">
        <v>278</v>
      </c>
      <c r="I86" s="46" t="s">
        <v>279</v>
      </c>
    </row>
    <row r="87" spans="1:10" ht="12.75" customHeight="1">
      <c r="A87" s="29" t="str">
        <f>IF(D87=著作者名検索!$B$2,ROW(),"")</f>
        <v/>
      </c>
      <c r="B87" s="29" t="str">
        <f>IF(E87=仮名検索!$B$2,ROW(),"")</f>
        <v/>
      </c>
      <c r="C87" s="29" t="str">
        <f>IF(H87=書名検索!$B$2,ROW(),"")</f>
        <v/>
      </c>
      <c r="D87" s="45" t="s">
        <v>276</v>
      </c>
      <c r="E87" s="46" t="s">
        <v>277</v>
      </c>
      <c r="F87" s="47" t="s">
        <v>273</v>
      </c>
      <c r="G87" s="47">
        <v>87</v>
      </c>
      <c r="H87" s="46" t="s">
        <v>278</v>
      </c>
      <c r="I87" s="46" t="s">
        <v>280</v>
      </c>
      <c r="J87" s="50"/>
    </row>
    <row r="88" spans="1:10" ht="12.75" customHeight="1">
      <c r="A88" s="29" t="str">
        <f>IF(D88=著作者名検索!$B$2,ROW(),"")</f>
        <v/>
      </c>
      <c r="B88" s="29" t="str">
        <f>IF(E88=仮名検索!$B$2,ROW(),"")</f>
        <v/>
      </c>
      <c r="C88" s="29" t="str">
        <f>IF(H88=書名検索!$B$2,ROW(),"")</f>
        <v/>
      </c>
      <c r="D88" s="30" t="s">
        <v>281</v>
      </c>
      <c r="E88" s="31" t="s">
        <v>282</v>
      </c>
      <c r="F88" s="32" t="s">
        <v>24</v>
      </c>
      <c r="G88" s="32">
        <v>283</v>
      </c>
      <c r="H88" s="33" t="s">
        <v>283</v>
      </c>
      <c r="I88" s="34" t="s">
        <v>21</v>
      </c>
    </row>
    <row r="89" spans="1:10" ht="12.75" customHeight="1">
      <c r="A89" s="29" t="str">
        <f>IF(D89=著作者名検索!$B$2,ROW(),"")</f>
        <v/>
      </c>
      <c r="B89" s="29" t="str">
        <f>IF(E89=仮名検索!$B$2,ROW(),"")</f>
        <v/>
      </c>
      <c r="C89" s="29" t="str">
        <f>IF(H89=書名検索!$B$2,ROW(),"")</f>
        <v/>
      </c>
      <c r="D89" s="35" t="s">
        <v>284</v>
      </c>
      <c r="E89" s="38" t="s">
        <v>285</v>
      </c>
      <c r="F89" s="37" t="s">
        <v>34</v>
      </c>
      <c r="G89" s="48" t="s">
        <v>43</v>
      </c>
      <c r="H89" s="38" t="s">
        <v>286</v>
      </c>
      <c r="I89" s="36" t="s">
        <v>287</v>
      </c>
    </row>
    <row r="90" spans="1:10" ht="12.75" customHeight="1">
      <c r="A90" s="29" t="str">
        <f>IF(D90=著作者名検索!$B$2,ROW(),"")</f>
        <v/>
      </c>
      <c r="B90" s="29" t="str">
        <f>IF(E90=仮名検索!$B$2,ROW(),"")</f>
        <v/>
      </c>
      <c r="C90" s="29" t="str">
        <f>IF(H90=書名検索!$B$2,ROW(),"")</f>
        <v/>
      </c>
      <c r="D90" s="40" t="s">
        <v>288</v>
      </c>
      <c r="E90" s="41" t="s">
        <v>289</v>
      </c>
      <c r="F90" s="42" t="s">
        <v>24</v>
      </c>
      <c r="G90" s="42">
        <v>64</v>
      </c>
      <c r="H90" s="41" t="s">
        <v>290</v>
      </c>
      <c r="I90" s="41" t="s">
        <v>291</v>
      </c>
    </row>
    <row r="91" spans="1:10" ht="12.75" customHeight="1">
      <c r="A91" s="29" t="str">
        <f>IF(D91=著作者名検索!$B$2,ROW(),"")</f>
        <v/>
      </c>
      <c r="B91" s="29" t="str">
        <f>IF(E91=仮名検索!$B$2,ROW(),"")</f>
        <v/>
      </c>
      <c r="C91" s="29" t="str">
        <f>IF(H91=書名検索!$B$2,ROW(),"")</f>
        <v/>
      </c>
      <c r="D91" s="35" t="s">
        <v>284</v>
      </c>
      <c r="E91" s="39" t="s">
        <v>289</v>
      </c>
      <c r="F91" s="37" t="s">
        <v>65</v>
      </c>
      <c r="G91" s="37" t="s">
        <v>43</v>
      </c>
      <c r="H91" s="38" t="s">
        <v>292</v>
      </c>
      <c r="I91" s="39" t="s">
        <v>132</v>
      </c>
    </row>
    <row r="92" spans="1:10" ht="12.75" customHeight="1">
      <c r="A92" s="29" t="str">
        <f>IF(D92=著作者名検索!$B$2,ROW(),"")</f>
        <v/>
      </c>
      <c r="B92" s="29" t="str">
        <f>IF(E92=仮名検索!$B$2,ROW(),"")</f>
        <v/>
      </c>
      <c r="C92" s="29" t="str">
        <f>IF(H92=書名検索!$B$2,ROW(),"")</f>
        <v/>
      </c>
      <c r="D92" s="45" t="s">
        <v>293</v>
      </c>
      <c r="E92" s="46" t="s">
        <v>294</v>
      </c>
      <c r="F92" s="47" t="s">
        <v>115</v>
      </c>
      <c r="G92" s="47">
        <v>254</v>
      </c>
      <c r="H92" s="49" t="s">
        <v>295</v>
      </c>
      <c r="I92" s="49" t="s">
        <v>244</v>
      </c>
    </row>
    <row r="93" spans="1:10" ht="12.75" customHeight="1">
      <c r="A93" s="29" t="str">
        <f>IF(D93=著作者名検索!$B$2,ROW(),"")</f>
        <v/>
      </c>
      <c r="B93" s="29" t="str">
        <f>IF(E93=仮名検索!$B$2,ROW(),"")</f>
        <v/>
      </c>
      <c r="C93" s="29" t="str">
        <f>IF(H93=書名検索!$B$2,ROW(),"")</f>
        <v/>
      </c>
      <c r="D93" s="35" t="s">
        <v>296</v>
      </c>
      <c r="E93" s="39" t="s">
        <v>297</v>
      </c>
      <c r="F93" s="37" t="s">
        <v>65</v>
      </c>
      <c r="G93" s="37" t="s">
        <v>43</v>
      </c>
      <c r="H93" s="38" t="s">
        <v>298</v>
      </c>
      <c r="I93" s="39" t="s">
        <v>110</v>
      </c>
    </row>
    <row r="94" spans="1:10" ht="12.75" customHeight="1">
      <c r="A94" s="29" t="str">
        <f>IF(D94=著作者名検索!$B$2,ROW(),"")</f>
        <v/>
      </c>
      <c r="B94" s="29" t="str">
        <f>IF(E94=仮名検索!$B$2,ROW(),"")</f>
        <v/>
      </c>
      <c r="C94" s="29" t="str">
        <f>IF(H94=書名検索!$B$2,ROW(),"")</f>
        <v/>
      </c>
      <c r="D94" s="35" t="s">
        <v>296</v>
      </c>
      <c r="E94" s="39" t="s">
        <v>297</v>
      </c>
      <c r="F94" s="37" t="s">
        <v>65</v>
      </c>
      <c r="G94" s="37" t="s">
        <v>29</v>
      </c>
      <c r="H94" s="38" t="s">
        <v>299</v>
      </c>
      <c r="I94" s="36" t="s">
        <v>300</v>
      </c>
    </row>
    <row r="95" spans="1:10" ht="12.75" customHeight="1">
      <c r="A95" s="29" t="str">
        <f>IF(D95=著作者名検索!$B$2,ROW(),"")</f>
        <v/>
      </c>
      <c r="B95" s="29" t="str">
        <f>IF(E95=仮名検索!$B$2,ROW(),"")</f>
        <v/>
      </c>
      <c r="C95" s="29" t="str">
        <f>IF(H95=書名検索!$B$2,ROW(),"")</f>
        <v/>
      </c>
      <c r="D95" s="45" t="s">
        <v>301</v>
      </c>
      <c r="E95" s="46" t="s">
        <v>302</v>
      </c>
      <c r="F95" s="47" t="s">
        <v>115</v>
      </c>
      <c r="G95" s="47">
        <v>83</v>
      </c>
      <c r="H95" s="46" t="s">
        <v>303</v>
      </c>
      <c r="I95" s="46" t="s">
        <v>304</v>
      </c>
    </row>
    <row r="96" spans="1:10" ht="12.75" customHeight="1">
      <c r="A96" s="29" t="str">
        <f>IF(D96=著作者名検索!$B$2,ROW(),"")</f>
        <v/>
      </c>
      <c r="B96" s="29" t="str">
        <f>IF(E96=仮名検索!$B$2,ROW(),"")</f>
        <v/>
      </c>
      <c r="C96" s="29" t="str">
        <f>IF(H96=書名検索!$B$2,ROW(),"")</f>
        <v/>
      </c>
      <c r="D96" s="45" t="s">
        <v>301</v>
      </c>
      <c r="E96" s="46" t="s">
        <v>302</v>
      </c>
      <c r="F96" s="47" t="s">
        <v>273</v>
      </c>
      <c r="G96" s="47">
        <v>206</v>
      </c>
      <c r="H96" s="46" t="s">
        <v>305</v>
      </c>
      <c r="I96" s="46" t="s">
        <v>306</v>
      </c>
    </row>
    <row r="97" spans="1:9" ht="12.75" customHeight="1">
      <c r="A97" s="29" t="str">
        <f>IF(D97=著作者名検索!$B$2,ROW(),"")</f>
        <v/>
      </c>
      <c r="B97" s="29" t="str">
        <f>IF(E97=仮名検索!$B$2,ROW(),"")</f>
        <v/>
      </c>
      <c r="C97" s="29" t="str">
        <f>IF(H97=書名検索!$B$2,ROW(),"")</f>
        <v/>
      </c>
      <c r="D97" s="40" t="s">
        <v>301</v>
      </c>
      <c r="E97" s="41" t="s">
        <v>302</v>
      </c>
      <c r="F97" s="42" t="s">
        <v>75</v>
      </c>
      <c r="G97" s="42">
        <v>210</v>
      </c>
      <c r="H97" s="41" t="s">
        <v>307</v>
      </c>
      <c r="I97" s="41" t="s">
        <v>308</v>
      </c>
    </row>
    <row r="98" spans="1:9" ht="12.75" customHeight="1">
      <c r="A98" s="29" t="str">
        <f>IF(D98=著作者名検索!$B$2,ROW(),"")</f>
        <v/>
      </c>
      <c r="B98" s="29" t="str">
        <f>IF(E98=仮名検索!$B$2,ROW(),"")</f>
        <v/>
      </c>
      <c r="C98" s="29" t="str">
        <f>IF(H98=書名検索!$B$2,ROW(),"")</f>
        <v/>
      </c>
      <c r="D98" s="35" t="s">
        <v>309</v>
      </c>
      <c r="E98" s="38" t="s">
        <v>310</v>
      </c>
      <c r="F98" s="37" t="s">
        <v>34</v>
      </c>
      <c r="G98" s="48" t="s">
        <v>43</v>
      </c>
      <c r="H98" s="38" t="s">
        <v>311</v>
      </c>
      <c r="I98" s="36" t="s">
        <v>312</v>
      </c>
    </row>
    <row r="99" spans="1:9" ht="12.75" customHeight="1">
      <c r="A99" s="29" t="str">
        <f>IF(D99=著作者名検索!$B$2,ROW(),"")</f>
        <v/>
      </c>
      <c r="B99" s="29" t="str">
        <f>IF(E99=仮名検索!$B$2,ROW(),"")</f>
        <v/>
      </c>
      <c r="C99" s="29" t="str">
        <f>IF(H99=書名検索!$B$2,ROW(),"")</f>
        <v/>
      </c>
      <c r="D99" s="45" t="s">
        <v>313</v>
      </c>
      <c r="E99" s="46" t="s">
        <v>314</v>
      </c>
      <c r="F99" s="47" t="s">
        <v>28</v>
      </c>
      <c r="G99" s="47">
        <v>85</v>
      </c>
      <c r="H99" s="49" t="s">
        <v>315</v>
      </c>
      <c r="I99" s="49" t="s">
        <v>316</v>
      </c>
    </row>
    <row r="100" spans="1:9" ht="12.75" customHeight="1">
      <c r="A100" s="29" t="str">
        <f>IF(D100=著作者名検索!$B$2,ROW(),"")</f>
        <v/>
      </c>
      <c r="B100" s="29" t="str">
        <f>IF(E100=仮名検索!$B$2,ROW(),"")</f>
        <v/>
      </c>
      <c r="C100" s="29" t="str">
        <f>IF(H100=書名検索!$B$2,ROW(),"")</f>
        <v/>
      </c>
      <c r="D100" s="35" t="s">
        <v>313</v>
      </c>
      <c r="E100" s="39" t="s">
        <v>314</v>
      </c>
      <c r="F100" s="37" t="s">
        <v>65</v>
      </c>
      <c r="G100" s="37" t="s">
        <v>43</v>
      </c>
      <c r="H100" s="38" t="s">
        <v>317</v>
      </c>
      <c r="I100" s="36" t="s">
        <v>318</v>
      </c>
    </row>
    <row r="101" spans="1:9" ht="12.75" customHeight="1">
      <c r="A101" s="29" t="str">
        <f>IF(D101=著作者名検索!$B$2,ROW(),"")</f>
        <v/>
      </c>
      <c r="B101" s="29" t="str">
        <f>IF(E101=仮名検索!$B$2,ROW(),"")</f>
        <v/>
      </c>
      <c r="C101" s="29" t="str">
        <f>IF(H101=書名検索!$B$2,ROW(),"")</f>
        <v/>
      </c>
      <c r="D101" s="35" t="s">
        <v>319</v>
      </c>
      <c r="E101" s="38" t="s">
        <v>320</v>
      </c>
      <c r="F101" s="37" t="s">
        <v>34</v>
      </c>
      <c r="G101" s="48" t="s">
        <v>43</v>
      </c>
      <c r="H101" s="38" t="s">
        <v>321</v>
      </c>
      <c r="I101" s="36" t="s">
        <v>322</v>
      </c>
    </row>
    <row r="102" spans="1:9" ht="12.75" customHeight="1">
      <c r="A102" s="29" t="str">
        <f>IF(D102=著作者名検索!$B$2,ROW(),"")</f>
        <v/>
      </c>
      <c r="B102" s="29" t="str">
        <f>IF(E102=仮名検索!$B$2,ROW(),"")</f>
        <v/>
      </c>
      <c r="C102" s="29" t="str">
        <f>IF(H102=書名検索!$B$2,ROW(),"")</f>
        <v/>
      </c>
      <c r="D102" s="45" t="s">
        <v>323</v>
      </c>
      <c r="E102" s="46" t="s">
        <v>324</v>
      </c>
      <c r="F102" s="47" t="s">
        <v>115</v>
      </c>
      <c r="G102" s="47" t="s">
        <v>325</v>
      </c>
      <c r="H102" s="49" t="s">
        <v>326</v>
      </c>
      <c r="I102" s="49" t="s">
        <v>326</v>
      </c>
    </row>
    <row r="103" spans="1:9" ht="12.75" customHeight="1">
      <c r="A103" s="29" t="str">
        <f>IF(D103=著作者名検索!$B$2,ROW(),"")</f>
        <v/>
      </c>
      <c r="B103" s="29" t="str">
        <f>IF(E103=仮名検索!$B$2,ROW(),"")</f>
        <v/>
      </c>
      <c r="C103" s="29" t="str">
        <f>IF(H103=書名検索!$B$2,ROW(),"")</f>
        <v/>
      </c>
      <c r="D103" s="35" t="s">
        <v>327</v>
      </c>
      <c r="E103" s="39" t="s">
        <v>327</v>
      </c>
      <c r="F103" s="37" t="s">
        <v>65</v>
      </c>
      <c r="G103" s="37" t="s">
        <v>43</v>
      </c>
      <c r="H103" s="38" t="s">
        <v>328</v>
      </c>
      <c r="I103" s="39" t="s">
        <v>329</v>
      </c>
    </row>
    <row r="104" spans="1:9" ht="12.75" customHeight="1">
      <c r="A104" s="29" t="str">
        <f>IF(D104=著作者名検索!$B$2,ROW(),"")</f>
        <v/>
      </c>
      <c r="B104" s="29" t="str">
        <f>IF(E104=仮名検索!$B$2,ROW(),"")</f>
        <v/>
      </c>
      <c r="C104" s="29" t="str">
        <f>IF(H104=書名検索!$B$2,ROW(),"")</f>
        <v/>
      </c>
      <c r="D104" s="30" t="s">
        <v>330</v>
      </c>
      <c r="E104" s="31" t="s">
        <v>331</v>
      </c>
      <c r="F104" s="32" t="s">
        <v>24</v>
      </c>
      <c r="G104" s="32">
        <v>282</v>
      </c>
      <c r="H104" s="33" t="s">
        <v>332</v>
      </c>
      <c r="I104" s="34" t="s">
        <v>21</v>
      </c>
    </row>
    <row r="105" spans="1:9" ht="12.75" customHeight="1">
      <c r="A105" s="29" t="str">
        <f>IF(D105=著作者名検索!$B$2,ROW(),"")</f>
        <v/>
      </c>
      <c r="B105" s="29" t="str">
        <f>IF(E105=仮名検索!$B$2,ROW(),"")</f>
        <v/>
      </c>
      <c r="C105" s="29" t="str">
        <f>IF(H105=書名検索!$B$2,ROW(),"")</f>
        <v/>
      </c>
      <c r="D105" s="30" t="s">
        <v>333</v>
      </c>
      <c r="E105" s="31" t="s">
        <v>334</v>
      </c>
      <c r="F105" s="32" t="s">
        <v>18</v>
      </c>
      <c r="G105" s="32" t="s">
        <v>19</v>
      </c>
      <c r="H105" s="33" t="s">
        <v>335</v>
      </c>
      <c r="I105" s="34" t="s">
        <v>21</v>
      </c>
    </row>
    <row r="106" spans="1:9" ht="12.75" customHeight="1">
      <c r="A106" s="29" t="str">
        <f>IF(D106=著作者名検索!$B$2,ROW(),"")</f>
        <v/>
      </c>
      <c r="B106" s="29" t="str">
        <f>IF(E106=仮名検索!$B$2,ROW(),"")</f>
        <v/>
      </c>
      <c r="C106" s="29" t="str">
        <f>IF(H106=書名検索!$B$2,ROW(),"")</f>
        <v/>
      </c>
      <c r="D106" s="45" t="s">
        <v>336</v>
      </c>
      <c r="E106" s="46" t="s">
        <v>337</v>
      </c>
      <c r="F106" s="47" t="s">
        <v>28</v>
      </c>
      <c r="G106" s="47" t="s">
        <v>338</v>
      </c>
      <c r="H106" s="49" t="s">
        <v>339</v>
      </c>
      <c r="I106" s="49" t="s">
        <v>339</v>
      </c>
    </row>
    <row r="107" spans="1:9" ht="12.75" customHeight="1">
      <c r="A107" s="29" t="str">
        <f>IF(D107=著作者名検索!$B$2,ROW(),"")</f>
        <v/>
      </c>
      <c r="B107" s="29" t="str">
        <f>IF(E107=仮名検索!$B$2,ROW(),"")</f>
        <v/>
      </c>
      <c r="C107" s="29" t="str">
        <f>IF(H107=書名検索!$B$2,ROW(),"")</f>
        <v/>
      </c>
      <c r="D107" s="40" t="s">
        <v>340</v>
      </c>
      <c r="E107" s="41" t="s">
        <v>341</v>
      </c>
      <c r="F107" s="42" t="s">
        <v>226</v>
      </c>
      <c r="G107" s="42" t="s">
        <v>342</v>
      </c>
      <c r="H107" s="41" t="s">
        <v>343</v>
      </c>
      <c r="I107" s="41" t="s">
        <v>344</v>
      </c>
    </row>
    <row r="108" spans="1:9" ht="12.75" customHeight="1">
      <c r="A108" s="29" t="str">
        <f>IF(D108=著作者名検索!$B$2,ROW(),"")</f>
        <v/>
      </c>
      <c r="B108" s="29" t="str">
        <f>IF(E108=仮名検索!$B$2,ROW(),"")</f>
        <v/>
      </c>
      <c r="C108" s="29" t="str">
        <f>IF(H108=書名検索!$B$2,ROW(),"")</f>
        <v/>
      </c>
      <c r="D108" s="30" t="s">
        <v>345</v>
      </c>
      <c r="E108" s="31" t="s">
        <v>346</v>
      </c>
      <c r="F108" s="32" t="s">
        <v>18</v>
      </c>
      <c r="G108" s="32" t="s">
        <v>39</v>
      </c>
      <c r="H108" s="33" t="s">
        <v>347</v>
      </c>
      <c r="I108" s="34" t="s">
        <v>21</v>
      </c>
    </row>
    <row r="109" spans="1:9" ht="12.75" customHeight="1">
      <c r="A109" s="29" t="str">
        <f>IF(D109=著作者名検索!$B$2,ROW(),"")</f>
        <v/>
      </c>
      <c r="B109" s="29" t="str">
        <f>IF(E109=仮名検索!$B$2,ROW(),"")</f>
        <v/>
      </c>
      <c r="C109" s="29" t="str">
        <f>IF(H109=書名検索!$B$2,ROW(),"")</f>
        <v/>
      </c>
      <c r="D109" s="30" t="s">
        <v>345</v>
      </c>
      <c r="E109" s="31" t="s">
        <v>346</v>
      </c>
      <c r="F109" s="32" t="s">
        <v>18</v>
      </c>
      <c r="G109" s="32" t="s">
        <v>39</v>
      </c>
      <c r="H109" s="33" t="s">
        <v>348</v>
      </c>
      <c r="I109" s="34" t="s">
        <v>21</v>
      </c>
    </row>
    <row r="110" spans="1:9" ht="12.75" customHeight="1">
      <c r="A110" s="29" t="str">
        <f>IF(D110=著作者名検索!$B$2,ROW(),"")</f>
        <v/>
      </c>
      <c r="B110" s="29" t="str">
        <f>IF(E110=仮名検索!$B$2,ROW(),"")</f>
        <v/>
      </c>
      <c r="C110" s="29" t="str">
        <f>IF(H110=書名検索!$B$2,ROW(),"")</f>
        <v/>
      </c>
      <c r="D110" s="30" t="s">
        <v>345</v>
      </c>
      <c r="E110" s="31" t="s">
        <v>346</v>
      </c>
      <c r="F110" s="32" t="s">
        <v>18</v>
      </c>
      <c r="G110" s="32" t="s">
        <v>39</v>
      </c>
      <c r="H110" s="33" t="s">
        <v>349</v>
      </c>
      <c r="I110" s="34" t="s">
        <v>21</v>
      </c>
    </row>
    <row r="111" spans="1:9" ht="12.75" customHeight="1">
      <c r="A111" s="29" t="str">
        <f>IF(D111=著作者名検索!$B$2,ROW(),"")</f>
        <v/>
      </c>
      <c r="B111" s="29" t="str">
        <f>IF(E111=仮名検索!$B$2,ROW(),"")</f>
        <v/>
      </c>
      <c r="C111" s="29" t="str">
        <f>IF(H111=書名検索!$B$2,ROW(),"")</f>
        <v/>
      </c>
      <c r="D111" s="45" t="s">
        <v>350</v>
      </c>
      <c r="E111" s="46" t="s">
        <v>350</v>
      </c>
      <c r="F111" s="47" t="s">
        <v>115</v>
      </c>
      <c r="G111" s="47" t="s">
        <v>351</v>
      </c>
      <c r="H111" s="49" t="s">
        <v>352</v>
      </c>
      <c r="I111" s="49" t="s">
        <v>352</v>
      </c>
    </row>
    <row r="112" spans="1:9" ht="12.75" customHeight="1">
      <c r="A112" s="29" t="str">
        <f>IF(D112=著作者名検索!$B$2,ROW(),"")</f>
        <v/>
      </c>
      <c r="B112" s="29" t="str">
        <f>IF(E112=仮名検索!$B$2,ROW(),"")</f>
        <v/>
      </c>
      <c r="C112" s="29" t="str">
        <f>IF(H112=書名検索!$B$2,ROW(),"")</f>
        <v/>
      </c>
      <c r="D112" s="45" t="s">
        <v>353</v>
      </c>
      <c r="E112" s="46" t="s">
        <v>354</v>
      </c>
      <c r="F112" s="47" t="s">
        <v>273</v>
      </c>
      <c r="G112" s="47">
        <v>26</v>
      </c>
      <c r="H112" s="46" t="s">
        <v>355</v>
      </c>
      <c r="I112" s="46" t="s">
        <v>355</v>
      </c>
    </row>
    <row r="113" spans="1:9" ht="12.75" customHeight="1">
      <c r="A113" s="29" t="str">
        <f>IF(D113=著作者名検索!$B$2,ROW(),"")</f>
        <v/>
      </c>
      <c r="B113" s="29" t="str">
        <f>IF(E113=仮名検索!$B$2,ROW(),"")</f>
        <v/>
      </c>
      <c r="C113" s="29" t="str">
        <f>IF(H113=書名検索!$B$2,ROW(),"")</f>
        <v/>
      </c>
      <c r="D113" s="30" t="s">
        <v>353</v>
      </c>
      <c r="E113" s="31" t="s">
        <v>354</v>
      </c>
      <c r="F113" s="32" t="s">
        <v>75</v>
      </c>
      <c r="G113" s="32">
        <v>268</v>
      </c>
      <c r="H113" s="33" t="s">
        <v>356</v>
      </c>
      <c r="I113" s="34" t="s">
        <v>21</v>
      </c>
    </row>
    <row r="114" spans="1:9" ht="12.75" customHeight="1">
      <c r="A114" s="29" t="str">
        <f>IF(D114=著作者名検索!$B$2,ROW(),"")</f>
        <v/>
      </c>
      <c r="B114" s="29" t="str">
        <f>IF(E114=仮名検索!$B$2,ROW(),"")</f>
        <v/>
      </c>
      <c r="C114" s="29" t="str">
        <f>IF(H114=書名検索!$B$2,ROW(),"")</f>
        <v/>
      </c>
      <c r="D114" s="45" t="s">
        <v>357</v>
      </c>
      <c r="E114" s="46" t="s">
        <v>358</v>
      </c>
      <c r="F114" s="47" t="s">
        <v>115</v>
      </c>
      <c r="G114" s="47">
        <v>299</v>
      </c>
      <c r="H114" s="49" t="s">
        <v>359</v>
      </c>
      <c r="I114" s="49" t="s">
        <v>123</v>
      </c>
    </row>
    <row r="115" spans="1:9" ht="12.75" customHeight="1">
      <c r="A115" s="29" t="str">
        <f>IF(D115=著作者名検索!$B$2,ROW(),"")</f>
        <v/>
      </c>
      <c r="B115" s="29" t="str">
        <f>IF(E115=仮名検索!$B$2,ROW(),"")</f>
        <v/>
      </c>
      <c r="C115" s="29" t="str">
        <f>IF(H115=書名検索!$B$2,ROW(),"")</f>
        <v/>
      </c>
      <c r="D115" s="45" t="s">
        <v>360</v>
      </c>
      <c r="E115" s="46" t="s">
        <v>361</v>
      </c>
      <c r="F115" s="47" t="s">
        <v>115</v>
      </c>
      <c r="G115" s="47">
        <v>298</v>
      </c>
      <c r="H115" s="49" t="s">
        <v>362</v>
      </c>
      <c r="I115" s="49" t="s">
        <v>123</v>
      </c>
    </row>
    <row r="116" spans="1:9" ht="12.75" customHeight="1">
      <c r="A116" s="29" t="str">
        <f>IF(D116=著作者名検索!$B$2,ROW(),"")</f>
        <v/>
      </c>
      <c r="B116" s="29" t="str">
        <f>IF(E116=仮名検索!$B$2,ROW(),"")</f>
        <v/>
      </c>
      <c r="C116" s="29" t="str">
        <f>IF(H116=書名検索!$B$2,ROW(),"")</f>
        <v/>
      </c>
      <c r="D116" s="45" t="s">
        <v>360</v>
      </c>
      <c r="E116" s="46" t="s">
        <v>361</v>
      </c>
      <c r="F116" s="47" t="s">
        <v>115</v>
      </c>
      <c r="G116" s="47">
        <v>298</v>
      </c>
      <c r="H116" s="49" t="s">
        <v>363</v>
      </c>
      <c r="I116" s="49" t="s">
        <v>123</v>
      </c>
    </row>
    <row r="117" spans="1:9" ht="12.75" customHeight="1">
      <c r="A117" s="29" t="str">
        <f>IF(D117=著作者名検索!$B$2,ROW(),"")</f>
        <v/>
      </c>
      <c r="B117" s="29" t="str">
        <f>IF(E117=仮名検索!$B$2,ROW(),"")</f>
        <v/>
      </c>
      <c r="C117" s="29" t="str">
        <f>IF(H117=書名検索!$B$2,ROW(),"")</f>
        <v/>
      </c>
      <c r="D117" s="45" t="s">
        <v>364</v>
      </c>
      <c r="E117" s="46" t="s">
        <v>365</v>
      </c>
      <c r="F117" s="47" t="s">
        <v>115</v>
      </c>
      <c r="G117" s="47" t="s">
        <v>366</v>
      </c>
      <c r="H117" s="49" t="s">
        <v>367</v>
      </c>
      <c r="I117" s="49" t="s">
        <v>367</v>
      </c>
    </row>
    <row r="118" spans="1:9" ht="12.75" customHeight="1">
      <c r="A118" s="29" t="str">
        <f>IF(D118=著作者名検索!$B$2,ROW(),"")</f>
        <v/>
      </c>
      <c r="B118" s="29" t="str">
        <f>IF(E118=仮名検索!$B$2,ROW(),"")</f>
        <v/>
      </c>
      <c r="C118" s="29" t="str">
        <f>IF(H118=書名検索!$B$2,ROW(),"")</f>
        <v/>
      </c>
      <c r="D118" s="45" t="s">
        <v>368</v>
      </c>
      <c r="E118" s="46" t="s">
        <v>369</v>
      </c>
      <c r="F118" s="47" t="s">
        <v>28</v>
      </c>
      <c r="G118" s="47">
        <v>40</v>
      </c>
      <c r="H118" s="46" t="s">
        <v>370</v>
      </c>
      <c r="I118" s="46" t="s">
        <v>371</v>
      </c>
    </row>
    <row r="119" spans="1:9" ht="12.75" customHeight="1">
      <c r="A119" s="29" t="str">
        <f>IF(D119=著作者名検索!$B$2,ROW(),"")</f>
        <v/>
      </c>
      <c r="B119" s="29" t="str">
        <f>IF(E119=仮名検索!$B$2,ROW(),"")</f>
        <v/>
      </c>
      <c r="C119" s="29" t="str">
        <f>IF(H119=書名検索!$B$2,ROW(),"")</f>
        <v/>
      </c>
      <c r="D119" s="45" t="s">
        <v>368</v>
      </c>
      <c r="E119" s="46" t="s">
        <v>369</v>
      </c>
      <c r="F119" s="47" t="s">
        <v>28</v>
      </c>
      <c r="G119" s="47">
        <v>68</v>
      </c>
      <c r="H119" s="46" t="s">
        <v>372</v>
      </c>
      <c r="I119" s="46" t="s">
        <v>373</v>
      </c>
    </row>
    <row r="120" spans="1:9" ht="12.75" customHeight="1">
      <c r="A120" s="29" t="str">
        <f>IF(D120=著作者名検索!$B$2,ROW(),"")</f>
        <v/>
      </c>
      <c r="B120" s="29" t="str">
        <f>IF(E120=仮名検索!$B$2,ROW(),"")</f>
        <v/>
      </c>
      <c r="C120" s="29" t="str">
        <f>IF(H120=書名検索!$B$2,ROW(),"")</f>
        <v/>
      </c>
      <c r="D120" s="45" t="s">
        <v>368</v>
      </c>
      <c r="E120" s="46" t="s">
        <v>369</v>
      </c>
      <c r="F120" s="47" t="s">
        <v>65</v>
      </c>
      <c r="G120" s="47">
        <v>191</v>
      </c>
      <c r="H120" s="46" t="s">
        <v>374</v>
      </c>
      <c r="I120" s="46" t="s">
        <v>375</v>
      </c>
    </row>
    <row r="121" spans="1:9" ht="12.75" customHeight="1">
      <c r="A121" s="29" t="str">
        <f>IF(D121=著作者名検索!$B$2,ROW(),"")</f>
        <v/>
      </c>
      <c r="B121" s="29" t="str">
        <f>IF(E121=仮名検索!$B$2,ROW(),"")</f>
        <v/>
      </c>
      <c r="C121" s="29" t="str">
        <f>IF(H121=書名検索!$B$2,ROW(),"")</f>
        <v/>
      </c>
      <c r="D121" s="45" t="s">
        <v>368</v>
      </c>
      <c r="E121" s="46" t="s">
        <v>369</v>
      </c>
      <c r="F121" s="47" t="s">
        <v>162</v>
      </c>
      <c r="G121" s="47" t="s">
        <v>376</v>
      </c>
      <c r="H121" s="46" t="s">
        <v>377</v>
      </c>
      <c r="I121" s="46" t="s">
        <v>378</v>
      </c>
    </row>
    <row r="122" spans="1:9" ht="12.75" customHeight="1">
      <c r="A122" s="29" t="str">
        <f>IF(D122=著作者名検索!$B$2,ROW(),"")</f>
        <v/>
      </c>
      <c r="B122" s="29" t="str">
        <f>IF(E122=仮名検索!$B$2,ROW(),"")</f>
        <v/>
      </c>
      <c r="C122" s="29" t="str">
        <f>IF(H122=書名検索!$B$2,ROW(),"")</f>
        <v/>
      </c>
      <c r="D122" s="45" t="s">
        <v>379</v>
      </c>
      <c r="E122" s="46" t="s">
        <v>380</v>
      </c>
      <c r="F122" s="47" t="s">
        <v>28</v>
      </c>
      <c r="G122" s="47" t="s">
        <v>381</v>
      </c>
      <c r="H122" s="49" t="s">
        <v>382</v>
      </c>
      <c r="I122" s="49" t="s">
        <v>382</v>
      </c>
    </row>
    <row r="123" spans="1:9" ht="12.75" customHeight="1">
      <c r="A123" s="29" t="str">
        <f>IF(D123=著作者名検索!$B$2,ROW(),"")</f>
        <v/>
      </c>
      <c r="B123" s="29" t="str">
        <f>IF(E123=仮名検索!$B$2,ROW(),"")</f>
        <v/>
      </c>
      <c r="C123" s="29" t="str">
        <f>IF(H123=書名検索!$B$2,ROW(),"")</f>
        <v/>
      </c>
      <c r="D123" s="35" t="s">
        <v>383</v>
      </c>
      <c r="E123" s="38" t="s">
        <v>384</v>
      </c>
      <c r="F123" s="37" t="s">
        <v>34</v>
      </c>
      <c r="G123" s="39" t="s">
        <v>29</v>
      </c>
      <c r="H123" s="38" t="s">
        <v>385</v>
      </c>
      <c r="I123" s="36" t="s">
        <v>386</v>
      </c>
    </row>
    <row r="124" spans="1:9" ht="12.75" customHeight="1">
      <c r="A124" s="29" t="str">
        <f>IF(D124=著作者名検索!$B$2,ROW(),"")</f>
        <v/>
      </c>
      <c r="B124" s="29" t="str">
        <f>IF(E124=仮名検索!$B$2,ROW(),"")</f>
        <v/>
      </c>
      <c r="C124" s="29" t="str">
        <f>IF(H124=書名検索!$B$2,ROW(),"")</f>
        <v/>
      </c>
      <c r="D124" s="45" t="s">
        <v>387</v>
      </c>
      <c r="E124" s="46" t="s">
        <v>388</v>
      </c>
      <c r="F124" s="47" t="s">
        <v>222</v>
      </c>
      <c r="G124" s="47">
        <v>208</v>
      </c>
      <c r="H124" s="46" t="s">
        <v>389</v>
      </c>
      <c r="I124" s="46" t="s">
        <v>390</v>
      </c>
    </row>
    <row r="125" spans="1:9" ht="12.75" customHeight="1">
      <c r="A125" s="29" t="str">
        <f>IF(D125=著作者名検索!$B$2,ROW(),"")</f>
        <v/>
      </c>
      <c r="B125" s="29" t="str">
        <f>IF(E125=仮名検索!$B$2,ROW(),"")</f>
        <v/>
      </c>
      <c r="C125" s="29" t="str">
        <f>IF(H125=書名検索!$B$2,ROW(),"")</f>
        <v/>
      </c>
      <c r="D125" s="40" t="s">
        <v>391</v>
      </c>
      <c r="E125" s="41" t="s">
        <v>392</v>
      </c>
      <c r="F125" s="42" t="s">
        <v>24</v>
      </c>
      <c r="G125" s="42">
        <v>279</v>
      </c>
      <c r="H125" s="41" t="s">
        <v>393</v>
      </c>
      <c r="I125" s="41" t="s">
        <v>394</v>
      </c>
    </row>
    <row r="126" spans="1:9" ht="12.75" customHeight="1">
      <c r="A126" s="29" t="str">
        <f>IF(D126=著作者名検索!$B$2,ROW(),"")</f>
        <v/>
      </c>
      <c r="B126" s="29" t="str">
        <f>IF(E126=仮名検索!$B$2,ROW(),"")</f>
        <v/>
      </c>
      <c r="C126" s="29" t="str">
        <f>IF(H126=書名検索!$B$2,ROW(),"")</f>
        <v/>
      </c>
      <c r="D126" s="40" t="s">
        <v>395</v>
      </c>
      <c r="E126" s="41" t="s">
        <v>396</v>
      </c>
      <c r="F126" s="42" t="s">
        <v>226</v>
      </c>
      <c r="G126" s="42" t="s">
        <v>342</v>
      </c>
      <c r="H126" s="41" t="s">
        <v>397</v>
      </c>
      <c r="I126" s="41" t="s">
        <v>344</v>
      </c>
    </row>
    <row r="127" spans="1:9" ht="12.75" customHeight="1">
      <c r="A127" s="29" t="str">
        <f>IF(D127=著作者名検索!$B$2,ROW(),"")</f>
        <v/>
      </c>
      <c r="B127" s="29" t="str">
        <f>IF(E127=仮名検索!$B$2,ROW(),"")</f>
        <v/>
      </c>
      <c r="C127" s="29" t="str">
        <f>IF(H127=書名検索!$B$2,ROW(),"")</f>
        <v/>
      </c>
      <c r="D127" s="40" t="s">
        <v>395</v>
      </c>
      <c r="E127" s="41" t="s">
        <v>396</v>
      </c>
      <c r="F127" s="42" t="s">
        <v>226</v>
      </c>
      <c r="G127" s="42" t="s">
        <v>342</v>
      </c>
      <c r="H127" s="41" t="s">
        <v>398</v>
      </c>
      <c r="I127" s="41" t="s">
        <v>344</v>
      </c>
    </row>
    <row r="128" spans="1:9" ht="12.75" customHeight="1">
      <c r="A128" s="29" t="str">
        <f>IF(D128=著作者名検索!$B$2,ROW(),"")</f>
        <v/>
      </c>
      <c r="B128" s="29" t="str">
        <f>IF(E128=仮名検索!$B$2,ROW(),"")</f>
        <v/>
      </c>
      <c r="C128" s="29" t="str">
        <f>IF(H128=書名検索!$B$2,ROW(),"")</f>
        <v/>
      </c>
      <c r="D128" s="45" t="s">
        <v>399</v>
      </c>
      <c r="E128" s="46" t="s">
        <v>400</v>
      </c>
      <c r="F128" s="47" t="s">
        <v>115</v>
      </c>
      <c r="G128" s="47">
        <v>68</v>
      </c>
      <c r="H128" s="49" t="s">
        <v>401</v>
      </c>
      <c r="I128" s="49" t="s">
        <v>402</v>
      </c>
    </row>
    <row r="129" spans="1:9" ht="12.75" customHeight="1">
      <c r="A129" s="29" t="str">
        <f>IF(D129=著作者名検索!$B$2,ROW(),"")</f>
        <v/>
      </c>
      <c r="B129" s="29" t="str">
        <f>IF(E129=仮名検索!$B$2,ROW(),"")</f>
        <v/>
      </c>
      <c r="C129" s="29" t="str">
        <f>IF(H129=書名検索!$B$2,ROW(),"")</f>
        <v/>
      </c>
      <c r="D129" s="40" t="s">
        <v>403</v>
      </c>
      <c r="E129" s="41" t="s">
        <v>404</v>
      </c>
      <c r="F129" s="42" t="s">
        <v>24</v>
      </c>
      <c r="G129" s="42">
        <v>85</v>
      </c>
      <c r="H129" s="41" t="s">
        <v>405</v>
      </c>
      <c r="I129" s="41" t="s">
        <v>130</v>
      </c>
    </row>
    <row r="130" spans="1:9" ht="12.75" customHeight="1">
      <c r="A130" s="29" t="str">
        <f>IF(D130=著作者名検索!$B$2,ROW(),"")</f>
        <v/>
      </c>
      <c r="B130" s="29" t="str">
        <f>IF(E130=仮名検索!$B$2,ROW(),"")</f>
        <v/>
      </c>
      <c r="C130" s="29" t="str">
        <f>IF(H130=書名検索!$B$2,ROW(),"")</f>
        <v/>
      </c>
      <c r="D130" s="40" t="s">
        <v>403</v>
      </c>
      <c r="E130" s="41" t="s">
        <v>404</v>
      </c>
      <c r="F130" s="42" t="s">
        <v>18</v>
      </c>
      <c r="G130" s="42" t="s">
        <v>406</v>
      </c>
      <c r="H130" s="41" t="s">
        <v>407</v>
      </c>
      <c r="I130" s="41" t="s">
        <v>408</v>
      </c>
    </row>
    <row r="131" spans="1:9" ht="12.75" customHeight="1">
      <c r="A131" s="29" t="str">
        <f>IF(D131=著作者名検索!$B$2,ROW(),"")</f>
        <v/>
      </c>
      <c r="B131" s="29" t="str">
        <f>IF(E131=仮名検索!$B$2,ROW(),"")</f>
        <v/>
      </c>
      <c r="C131" s="29" t="str">
        <f>IF(H131=書名検索!$B$2,ROW(),"")</f>
        <v/>
      </c>
      <c r="D131" s="45" t="s">
        <v>409</v>
      </c>
      <c r="E131" s="46" t="s">
        <v>410</v>
      </c>
      <c r="F131" s="47" t="s">
        <v>80</v>
      </c>
      <c r="G131" s="47" t="s">
        <v>411</v>
      </c>
      <c r="H131" s="46" t="s">
        <v>412</v>
      </c>
      <c r="I131" s="46" t="s">
        <v>413</v>
      </c>
    </row>
    <row r="132" spans="1:9" ht="12.75" customHeight="1">
      <c r="A132" s="29" t="str">
        <f>IF(D132=著作者名検索!$B$2,ROW(),"")</f>
        <v/>
      </c>
      <c r="B132" s="29" t="str">
        <f>IF(E132=仮名検索!$B$2,ROW(),"")</f>
        <v/>
      </c>
      <c r="C132" s="29" t="str">
        <f>IF(H132=書名検索!$B$2,ROW(),"")</f>
        <v/>
      </c>
      <c r="D132" s="45" t="s">
        <v>409</v>
      </c>
      <c r="E132" s="46" t="s">
        <v>410</v>
      </c>
      <c r="F132" s="47" t="s">
        <v>171</v>
      </c>
      <c r="G132" s="47" t="s">
        <v>414</v>
      </c>
      <c r="H132" s="46" t="s">
        <v>415</v>
      </c>
      <c r="I132" s="46" t="s">
        <v>416</v>
      </c>
    </row>
    <row r="133" spans="1:9" ht="12.75" customHeight="1">
      <c r="A133" s="29" t="str">
        <f>IF(D133=著作者名検索!$B$2,ROW(),"")</f>
        <v/>
      </c>
      <c r="B133" s="29" t="str">
        <f>IF(E133=仮名検索!$B$2,ROW(),"")</f>
        <v/>
      </c>
      <c r="C133" s="29" t="str">
        <f>IF(H133=書名検索!$B$2,ROW(),"")</f>
        <v/>
      </c>
      <c r="D133" s="30" t="s">
        <v>409</v>
      </c>
      <c r="E133" s="31" t="s">
        <v>410</v>
      </c>
      <c r="F133" s="32" t="s">
        <v>48</v>
      </c>
      <c r="G133" s="32" t="s">
        <v>417</v>
      </c>
      <c r="H133" s="55" t="s">
        <v>418</v>
      </c>
      <c r="I133" s="34" t="s">
        <v>419</v>
      </c>
    </row>
    <row r="134" spans="1:9" ht="12.75" customHeight="1">
      <c r="A134" s="29" t="str">
        <f>IF(D134=著作者名検索!$B$2,ROW(),"")</f>
        <v/>
      </c>
      <c r="B134" s="29" t="str">
        <f>IF(E134=仮名検索!$B$2,ROW(),"")</f>
        <v/>
      </c>
      <c r="C134" s="29" t="str">
        <f>IF(H134=書名検索!$B$2,ROW(),"")</f>
        <v/>
      </c>
      <c r="D134" s="40" t="s">
        <v>420</v>
      </c>
      <c r="E134" s="41" t="s">
        <v>421</v>
      </c>
      <c r="F134" s="42" t="s">
        <v>24</v>
      </c>
      <c r="G134" s="42">
        <v>85</v>
      </c>
      <c r="H134" s="41" t="s">
        <v>422</v>
      </c>
      <c r="I134" s="41" t="s">
        <v>130</v>
      </c>
    </row>
    <row r="135" spans="1:9" ht="12.75" customHeight="1">
      <c r="A135" s="29" t="str">
        <f>IF(D135=著作者名検索!$B$2,ROW(),"")</f>
        <v/>
      </c>
      <c r="B135" s="29" t="str">
        <f>IF(E135=仮名検索!$B$2,ROW(),"")</f>
        <v/>
      </c>
      <c r="C135" s="29" t="str">
        <f>IF(H135=書名検索!$B$2,ROW(),"")</f>
        <v/>
      </c>
      <c r="D135" s="30" t="s">
        <v>423</v>
      </c>
      <c r="E135" s="31" t="s">
        <v>424</v>
      </c>
      <c r="F135" s="32" t="s">
        <v>24</v>
      </c>
      <c r="G135" s="32">
        <v>282</v>
      </c>
      <c r="H135" s="33" t="s">
        <v>425</v>
      </c>
      <c r="I135" s="34" t="s">
        <v>21</v>
      </c>
    </row>
    <row r="136" spans="1:9" ht="12.75" customHeight="1">
      <c r="A136" s="29" t="str">
        <f>IF(D136=著作者名検索!$B$2,ROW(),"")</f>
        <v/>
      </c>
      <c r="B136" s="29" t="str">
        <f>IF(E136=仮名検索!$B$2,ROW(),"")</f>
        <v/>
      </c>
      <c r="C136" s="29" t="str">
        <f>IF(H136=書名検索!$B$2,ROW(),"")</f>
        <v/>
      </c>
      <c r="D136" s="45" t="s">
        <v>426</v>
      </c>
      <c r="E136" s="46" t="s">
        <v>427</v>
      </c>
      <c r="F136" s="47" t="s">
        <v>115</v>
      </c>
      <c r="G136" s="47">
        <v>132</v>
      </c>
      <c r="H136" s="49" t="s">
        <v>428</v>
      </c>
      <c r="I136" s="49" t="s">
        <v>429</v>
      </c>
    </row>
    <row r="137" spans="1:9" ht="12.75" customHeight="1">
      <c r="A137" s="29" t="str">
        <f>IF(D137=著作者名検索!$B$2,ROW(),"")</f>
        <v/>
      </c>
      <c r="B137" s="29" t="str">
        <f>IF(E137=仮名検索!$B$2,ROW(),"")</f>
        <v/>
      </c>
      <c r="C137" s="29" t="str">
        <f>IF(H137=書名検索!$B$2,ROW(),"")</f>
        <v/>
      </c>
      <c r="D137" s="45" t="s">
        <v>430</v>
      </c>
      <c r="E137" s="46" t="s">
        <v>431</v>
      </c>
      <c r="F137" s="47" t="s">
        <v>162</v>
      </c>
      <c r="G137" s="47" t="s">
        <v>432</v>
      </c>
      <c r="H137" s="46" t="s">
        <v>433</v>
      </c>
      <c r="I137" s="46" t="s">
        <v>434</v>
      </c>
    </row>
    <row r="138" spans="1:9" ht="12.75" customHeight="1">
      <c r="A138" s="29" t="str">
        <f>IF(D138=著作者名検索!$B$2,ROW(),"")</f>
        <v/>
      </c>
      <c r="B138" s="29" t="str">
        <f>IF(E138=仮名検索!$B$2,ROW(),"")</f>
        <v/>
      </c>
      <c r="C138" s="29" t="str">
        <f>IF(H138=書名検索!$B$2,ROW(),"")</f>
        <v/>
      </c>
      <c r="D138" s="45" t="s">
        <v>435</v>
      </c>
      <c r="E138" s="46" t="s">
        <v>435</v>
      </c>
      <c r="F138" s="47" t="s">
        <v>273</v>
      </c>
      <c r="G138" s="47">
        <v>260</v>
      </c>
      <c r="H138" s="46" t="s">
        <v>436</v>
      </c>
      <c r="I138" s="46" t="s">
        <v>436</v>
      </c>
    </row>
    <row r="139" spans="1:9" ht="12.75" customHeight="1">
      <c r="A139" s="29" t="str">
        <f>IF(D139=著作者名検索!$B$2,ROW(),"")</f>
        <v/>
      </c>
      <c r="B139" s="29" t="str">
        <f>IF(E139=仮名検索!$B$2,ROW(),"")</f>
        <v/>
      </c>
      <c r="C139" s="29" t="str">
        <f>IF(H139=書名検索!$B$2,ROW(),"")</f>
        <v/>
      </c>
      <c r="D139" s="35" t="s">
        <v>435</v>
      </c>
      <c r="E139" s="36" t="s">
        <v>435</v>
      </c>
      <c r="F139" s="37" t="s">
        <v>28</v>
      </c>
      <c r="G139" s="37" t="s">
        <v>43</v>
      </c>
      <c r="H139" s="38" t="s">
        <v>437</v>
      </c>
      <c r="I139" s="36" t="s">
        <v>438</v>
      </c>
    </row>
    <row r="140" spans="1:9" ht="12.75" customHeight="1">
      <c r="A140" s="29" t="str">
        <f>IF(D140=著作者名検索!$B$2,ROW(),"")</f>
        <v/>
      </c>
      <c r="B140" s="29" t="str">
        <f>IF(E140=仮名検索!$B$2,ROW(),"")</f>
        <v/>
      </c>
      <c r="C140" s="29" t="str">
        <f>IF(H140=書名検索!$B$2,ROW(),"")</f>
        <v/>
      </c>
      <c r="D140" s="40" t="s">
        <v>439</v>
      </c>
      <c r="E140" s="41" t="s">
        <v>440</v>
      </c>
      <c r="F140" s="42" t="s">
        <v>75</v>
      </c>
      <c r="G140" s="42">
        <v>103</v>
      </c>
      <c r="H140" s="41" t="s">
        <v>441</v>
      </c>
      <c r="I140" s="41" t="s">
        <v>442</v>
      </c>
    </row>
    <row r="141" spans="1:9" ht="12.75" customHeight="1">
      <c r="A141" s="29" t="str">
        <f>IF(D141=著作者名検索!$B$2,ROW(),"")</f>
        <v/>
      </c>
      <c r="B141" s="29" t="str">
        <f>IF(E141=仮名検索!$B$2,ROW(),"")</f>
        <v/>
      </c>
      <c r="C141" s="29" t="str">
        <f>IF(H141=書名検索!$B$2,ROW(),"")</f>
        <v/>
      </c>
      <c r="D141" s="40" t="s">
        <v>439</v>
      </c>
      <c r="E141" s="41" t="s">
        <v>440</v>
      </c>
      <c r="F141" s="42" t="s">
        <v>85</v>
      </c>
      <c r="G141" s="42" t="s">
        <v>443</v>
      </c>
      <c r="H141" s="41" t="s">
        <v>444</v>
      </c>
      <c r="I141" s="41" t="s">
        <v>445</v>
      </c>
    </row>
    <row r="142" spans="1:9" ht="12.75" customHeight="1">
      <c r="A142" s="29" t="str">
        <f>IF(D142=著作者名検索!$B$2,ROW(),"")</f>
        <v/>
      </c>
      <c r="B142" s="29" t="str">
        <f>IF(E142=仮名検索!$B$2,ROW(),"")</f>
        <v/>
      </c>
      <c r="C142" s="29" t="str">
        <f>IF(H142=書名検索!$B$2,ROW(),"")</f>
        <v/>
      </c>
      <c r="D142" s="40" t="s">
        <v>439</v>
      </c>
      <c r="E142" s="41" t="s">
        <v>440</v>
      </c>
      <c r="F142" s="42" t="s">
        <v>85</v>
      </c>
      <c r="G142" s="42" t="s">
        <v>443</v>
      </c>
      <c r="H142" s="41" t="s">
        <v>446</v>
      </c>
      <c r="I142" s="41" t="s">
        <v>445</v>
      </c>
    </row>
    <row r="143" spans="1:9" ht="12.75" customHeight="1">
      <c r="A143" s="29" t="str">
        <f>IF(D143=著作者名検索!$B$2,ROW(),"")</f>
        <v/>
      </c>
      <c r="B143" s="29" t="str">
        <f>IF(E143=仮名検索!$B$2,ROW(),"")</f>
        <v/>
      </c>
      <c r="C143" s="29" t="str">
        <f>IF(H143=書名検索!$B$2,ROW(),"")</f>
        <v/>
      </c>
      <c r="D143" s="40" t="s">
        <v>447</v>
      </c>
      <c r="E143" s="41" t="s">
        <v>448</v>
      </c>
      <c r="F143" s="42" t="s">
        <v>226</v>
      </c>
      <c r="G143" s="42" t="s">
        <v>167</v>
      </c>
      <c r="H143" s="41" t="s">
        <v>449</v>
      </c>
      <c r="I143" s="41" t="s">
        <v>240</v>
      </c>
    </row>
    <row r="144" spans="1:9" ht="12.75" customHeight="1">
      <c r="A144" s="29" t="str">
        <f>IF(D144=著作者名検索!$B$2,ROW(),"")</f>
        <v/>
      </c>
      <c r="B144" s="29" t="str">
        <f>IF(E144=仮名検索!$B$2,ROW(),"")</f>
        <v/>
      </c>
      <c r="C144" s="29" t="str">
        <f>IF(H144=書名検索!$B$2,ROW(),"")</f>
        <v/>
      </c>
      <c r="D144" s="45" t="s">
        <v>450</v>
      </c>
      <c r="E144" s="46" t="s">
        <v>451</v>
      </c>
      <c r="F144" s="47" t="s">
        <v>222</v>
      </c>
      <c r="G144" s="47">
        <v>56</v>
      </c>
      <c r="H144" s="46" t="s">
        <v>291</v>
      </c>
      <c r="I144" s="46" t="s">
        <v>291</v>
      </c>
    </row>
    <row r="145" spans="1:9" ht="12.75" customHeight="1">
      <c r="A145" s="29" t="str">
        <f>IF(D145=著作者名検索!$B$2,ROW(),"")</f>
        <v/>
      </c>
      <c r="B145" s="29" t="str">
        <f>IF(E145=仮名検索!$B$2,ROW(),"")</f>
        <v/>
      </c>
      <c r="C145" s="29" t="str">
        <f>IF(H145=書名検索!$B$2,ROW(),"")</f>
        <v/>
      </c>
      <c r="D145" s="30" t="s">
        <v>452</v>
      </c>
      <c r="E145" s="31" t="s">
        <v>453</v>
      </c>
      <c r="F145" s="32" t="s">
        <v>226</v>
      </c>
      <c r="G145" s="32" t="s">
        <v>454</v>
      </c>
      <c r="H145" s="56" t="s">
        <v>455</v>
      </c>
      <c r="I145" s="34" t="s">
        <v>21</v>
      </c>
    </row>
    <row r="146" spans="1:9" ht="12.75" customHeight="1">
      <c r="A146" s="29" t="str">
        <f>IF(D146=著作者名検索!$B$2,ROW(),"")</f>
        <v/>
      </c>
      <c r="B146" s="29" t="str">
        <f>IF(E146=仮名検索!$B$2,ROW(),"")</f>
        <v/>
      </c>
      <c r="C146" s="29" t="str">
        <f>IF(H146=書名検索!$B$2,ROW(),"")</f>
        <v/>
      </c>
      <c r="D146" s="35" t="s">
        <v>456</v>
      </c>
      <c r="E146" s="39" t="s">
        <v>457</v>
      </c>
      <c r="F146" s="37" t="s">
        <v>65</v>
      </c>
      <c r="G146" s="37" t="s">
        <v>43</v>
      </c>
      <c r="H146" s="38" t="s">
        <v>458</v>
      </c>
      <c r="I146" s="39" t="s">
        <v>110</v>
      </c>
    </row>
    <row r="147" spans="1:9" ht="12.75" customHeight="1">
      <c r="A147" s="29" t="str">
        <f>IF(D147=著作者名検索!$B$2,ROW(),"")</f>
        <v/>
      </c>
      <c r="B147" s="29" t="str">
        <f>IF(E147=仮名検索!$B$2,ROW(),"")</f>
        <v/>
      </c>
      <c r="C147" s="29" t="str">
        <f>IF(H147=書名検索!$B$2,ROW(),"")</f>
        <v/>
      </c>
      <c r="D147" s="35" t="s">
        <v>459</v>
      </c>
      <c r="E147" s="38" t="s">
        <v>460</v>
      </c>
      <c r="F147" s="37" t="s">
        <v>34</v>
      </c>
      <c r="G147" s="39" t="s">
        <v>29</v>
      </c>
      <c r="H147" s="38" t="s">
        <v>461</v>
      </c>
      <c r="I147" s="36" t="s">
        <v>462</v>
      </c>
    </row>
    <row r="148" spans="1:9" ht="12.75" customHeight="1">
      <c r="A148" s="29" t="str">
        <f>IF(D148=著作者名検索!$B$2,ROW(),"")</f>
        <v/>
      </c>
      <c r="B148" s="29" t="str">
        <f>IF(E148=仮名検索!$B$2,ROW(),"")</f>
        <v/>
      </c>
      <c r="C148" s="29" t="str">
        <f>IF(H148=書名検索!$B$2,ROW(),"")</f>
        <v/>
      </c>
      <c r="D148" s="45" t="s">
        <v>463</v>
      </c>
      <c r="E148" s="46" t="s">
        <v>464</v>
      </c>
      <c r="F148" s="47" t="s">
        <v>115</v>
      </c>
      <c r="G148" s="47">
        <v>299</v>
      </c>
      <c r="H148" s="49" t="s">
        <v>465</v>
      </c>
      <c r="I148" s="49" t="s">
        <v>123</v>
      </c>
    </row>
    <row r="149" spans="1:9" ht="12.75" customHeight="1">
      <c r="A149" s="29" t="str">
        <f>IF(D149=著作者名検索!$B$2,ROW(),"")</f>
        <v/>
      </c>
      <c r="B149" s="29" t="str">
        <f>IF(E149=仮名検索!$B$2,ROW(),"")</f>
        <v/>
      </c>
      <c r="C149" s="29" t="str">
        <f>IF(H149=書名検索!$B$2,ROW(),"")</f>
        <v/>
      </c>
      <c r="D149" s="40" t="s">
        <v>466</v>
      </c>
      <c r="E149" s="41" t="s">
        <v>466</v>
      </c>
      <c r="F149" s="42" t="s">
        <v>75</v>
      </c>
      <c r="G149" s="42">
        <v>38</v>
      </c>
      <c r="H149" s="41" t="s">
        <v>467</v>
      </c>
      <c r="I149" s="41" t="s">
        <v>355</v>
      </c>
    </row>
    <row r="150" spans="1:9" ht="13.5" customHeight="1">
      <c r="A150" s="29" t="str">
        <f>IF(D150=著作者名検索!$B$2,ROW(),"")</f>
        <v/>
      </c>
      <c r="B150" s="29" t="str">
        <f>IF(E150=仮名検索!$B$2,ROW(),"")</f>
        <v/>
      </c>
      <c r="C150" s="29" t="str">
        <f>IF(H150=書名検索!$B$2,ROW(),"")</f>
        <v/>
      </c>
      <c r="D150" s="30" t="s">
        <v>466</v>
      </c>
      <c r="E150" s="31" t="s">
        <v>466</v>
      </c>
      <c r="F150" s="32" t="s">
        <v>24</v>
      </c>
      <c r="G150" s="32">
        <v>281</v>
      </c>
      <c r="H150" s="33" t="s">
        <v>468</v>
      </c>
      <c r="I150" s="34" t="s">
        <v>21</v>
      </c>
    </row>
    <row r="151" spans="1:9" ht="12.75" customHeight="1">
      <c r="A151" s="29" t="str">
        <f>IF(D151=著作者名検索!$B$2,ROW(),"")</f>
        <v/>
      </c>
      <c r="B151" s="29" t="str">
        <f>IF(E151=仮名検索!$B$2,ROW(),"")</f>
        <v/>
      </c>
      <c r="C151" s="29" t="str">
        <f>IF(H151=書名検索!$B$2,ROW(),"")</f>
        <v/>
      </c>
      <c r="D151" s="35" t="s">
        <v>466</v>
      </c>
      <c r="E151" s="36" t="s">
        <v>466</v>
      </c>
      <c r="F151" s="37" t="s">
        <v>28</v>
      </c>
      <c r="G151" s="37" t="s">
        <v>29</v>
      </c>
      <c r="H151" s="38" t="s">
        <v>469</v>
      </c>
      <c r="I151" s="36" t="s">
        <v>99</v>
      </c>
    </row>
    <row r="152" spans="1:9" ht="12.75" customHeight="1">
      <c r="A152" s="29" t="str">
        <f>IF(D152=著作者名検索!$B$2,ROW(),"")</f>
        <v/>
      </c>
      <c r="B152" s="29" t="str">
        <f>IF(E152=仮名検索!$B$2,ROW(),"")</f>
        <v/>
      </c>
      <c r="C152" s="29" t="str">
        <f>IF(H152=書名検索!$B$2,ROW(),"")</f>
        <v/>
      </c>
      <c r="D152" s="35" t="s">
        <v>470</v>
      </c>
      <c r="E152" s="36" t="s">
        <v>471</v>
      </c>
      <c r="F152" s="37" t="s">
        <v>28</v>
      </c>
      <c r="G152" s="37" t="s">
        <v>29</v>
      </c>
      <c r="H152" s="38" t="s">
        <v>472</v>
      </c>
      <c r="I152" s="36" t="s">
        <v>31</v>
      </c>
    </row>
    <row r="153" spans="1:9" ht="12.75" customHeight="1">
      <c r="A153" s="29" t="str">
        <f>IF(D153=著作者名検索!$B$2,ROW(),"")</f>
        <v/>
      </c>
      <c r="B153" s="29" t="str">
        <f>IF(E153=仮名検索!$B$2,ROW(),"")</f>
        <v/>
      </c>
      <c r="C153" s="29" t="str">
        <f>IF(H153=書名検索!$B$2,ROW(),"")</f>
        <v/>
      </c>
      <c r="D153" s="45" t="s">
        <v>473</v>
      </c>
      <c r="E153" s="46" t="s">
        <v>474</v>
      </c>
      <c r="F153" s="47" t="s">
        <v>65</v>
      </c>
      <c r="G153" s="47" t="s">
        <v>475</v>
      </c>
      <c r="H153" s="46" t="s">
        <v>476</v>
      </c>
      <c r="I153" s="46" t="s">
        <v>476</v>
      </c>
    </row>
    <row r="154" spans="1:9" ht="12.75" customHeight="1">
      <c r="A154" s="29" t="str">
        <f>IF(D154=著作者名検索!$B$2,ROW(),"")</f>
        <v/>
      </c>
      <c r="B154" s="29" t="str">
        <f>IF(E154=仮名検索!$B$2,ROW(),"")</f>
        <v/>
      </c>
      <c r="C154" s="29" t="str">
        <f>IF(H154=書名検索!$B$2,ROW(),"")</f>
        <v/>
      </c>
      <c r="D154" s="30" t="s">
        <v>477</v>
      </c>
      <c r="E154" s="31" t="s">
        <v>478</v>
      </c>
      <c r="F154" s="32" t="s">
        <v>75</v>
      </c>
      <c r="G154" s="32">
        <v>269</v>
      </c>
      <c r="H154" s="33" t="s">
        <v>479</v>
      </c>
      <c r="I154" s="34" t="s">
        <v>21</v>
      </c>
    </row>
    <row r="155" spans="1:9" ht="12.75" customHeight="1">
      <c r="A155" s="29" t="str">
        <f>IF(D155=著作者名検索!$B$2,ROW(),"")</f>
        <v/>
      </c>
      <c r="B155" s="29" t="str">
        <f>IF(E155=仮名検索!$B$2,ROW(),"")</f>
        <v/>
      </c>
      <c r="C155" s="29" t="str">
        <f>IF(H155=書名検索!$B$2,ROW(),"")</f>
        <v/>
      </c>
      <c r="D155" s="30" t="s">
        <v>480</v>
      </c>
      <c r="E155" s="31" t="s">
        <v>481</v>
      </c>
      <c r="F155" s="32" t="s">
        <v>24</v>
      </c>
      <c r="G155" s="32">
        <v>284</v>
      </c>
      <c r="H155" s="33" t="s">
        <v>482</v>
      </c>
      <c r="I155" s="34" t="s">
        <v>21</v>
      </c>
    </row>
    <row r="156" spans="1:9" ht="12.75" customHeight="1">
      <c r="A156" s="29" t="str">
        <f>IF(D156=著作者名検索!$B$2,ROW(),"")</f>
        <v/>
      </c>
      <c r="B156" s="29" t="str">
        <f>IF(E156=仮名検索!$B$2,ROW(),"")</f>
        <v/>
      </c>
      <c r="C156" s="29" t="str">
        <f>IF(H156=書名検索!$B$2,ROW(),"")</f>
        <v/>
      </c>
      <c r="D156" s="30" t="s">
        <v>480</v>
      </c>
      <c r="E156" s="31" t="s">
        <v>481</v>
      </c>
      <c r="F156" s="32" t="s">
        <v>24</v>
      </c>
      <c r="G156" s="32">
        <v>284</v>
      </c>
      <c r="H156" s="33" t="s">
        <v>483</v>
      </c>
      <c r="I156" s="34" t="s">
        <v>21</v>
      </c>
    </row>
    <row r="157" spans="1:9" ht="12.75" customHeight="1">
      <c r="A157" s="29" t="str">
        <f>IF(D157=著作者名検索!$B$2,ROW(),"")</f>
        <v/>
      </c>
      <c r="B157" s="29" t="str">
        <f>IF(E157=仮名検索!$B$2,ROW(),"")</f>
        <v/>
      </c>
      <c r="C157" s="29" t="str">
        <f>IF(H157=書名検索!$B$2,ROW(),"")</f>
        <v/>
      </c>
      <c r="D157" s="30" t="s">
        <v>480</v>
      </c>
      <c r="E157" s="31" t="s">
        <v>481</v>
      </c>
      <c r="F157" s="32" t="s">
        <v>24</v>
      </c>
      <c r="G157" s="32">
        <v>284</v>
      </c>
      <c r="H157" s="33" t="s">
        <v>484</v>
      </c>
      <c r="I157" s="34" t="s">
        <v>21</v>
      </c>
    </row>
    <row r="158" spans="1:9" ht="12.75" customHeight="1">
      <c r="A158" s="29" t="str">
        <f>IF(D158=著作者名検索!$B$2,ROW(),"")</f>
        <v/>
      </c>
      <c r="B158" s="29" t="str">
        <f>IF(E158=仮名検索!$B$2,ROW(),"")</f>
        <v/>
      </c>
      <c r="C158" s="29" t="str">
        <f>IF(H158=書名検索!$B$2,ROW(),"")</f>
        <v/>
      </c>
      <c r="D158" s="40" t="s">
        <v>480</v>
      </c>
      <c r="E158" s="41" t="s">
        <v>485</v>
      </c>
      <c r="F158" s="42" t="s">
        <v>75</v>
      </c>
      <c r="G158" s="42">
        <v>62</v>
      </c>
      <c r="H158" s="41" t="s">
        <v>486</v>
      </c>
      <c r="I158" s="57" t="s">
        <v>21</v>
      </c>
    </row>
    <row r="159" spans="1:9" ht="12.75" customHeight="1">
      <c r="A159" s="29" t="str">
        <f>IF(D159=著作者名検索!$B$2,ROW(),"")</f>
        <v/>
      </c>
      <c r="B159" s="29" t="str">
        <f>IF(E159=仮名検索!$B$2,ROW(),"")</f>
        <v/>
      </c>
      <c r="C159" s="29" t="str">
        <f>IF(H159=書名検索!$B$2,ROW(),"")</f>
        <v/>
      </c>
      <c r="D159" s="30" t="s">
        <v>487</v>
      </c>
      <c r="E159" s="31" t="s">
        <v>488</v>
      </c>
      <c r="F159" s="32" t="s">
        <v>226</v>
      </c>
      <c r="G159" s="32" t="s">
        <v>454</v>
      </c>
      <c r="H159" s="56" t="s">
        <v>489</v>
      </c>
      <c r="I159" s="34" t="s">
        <v>21</v>
      </c>
    </row>
    <row r="160" spans="1:9" ht="12.75" customHeight="1">
      <c r="A160" s="29" t="str">
        <f>IF(D160=著作者名検索!$B$2,ROW(),"")</f>
        <v/>
      </c>
      <c r="B160" s="29" t="str">
        <f>IF(E160=仮名検索!$B$2,ROW(),"")</f>
        <v/>
      </c>
      <c r="C160" s="29" t="str">
        <f>IF(H160=書名検索!$B$2,ROW(),"")</f>
        <v/>
      </c>
      <c r="D160" s="35" t="s">
        <v>490</v>
      </c>
      <c r="E160" s="38" t="s">
        <v>491</v>
      </c>
      <c r="F160" s="37" t="s">
        <v>34</v>
      </c>
      <c r="G160" s="39" t="s">
        <v>29</v>
      </c>
      <c r="H160" s="38" t="s">
        <v>492</v>
      </c>
      <c r="I160" s="36" t="s">
        <v>462</v>
      </c>
    </row>
    <row r="161" spans="1:9" ht="12.75" customHeight="1">
      <c r="A161" s="29" t="str">
        <f>IF(D161=著作者名検索!$B$2,ROW(),"")</f>
        <v/>
      </c>
      <c r="B161" s="29" t="str">
        <f>IF(E161=仮名検索!$B$2,ROW(),"")</f>
        <v/>
      </c>
      <c r="C161" s="29" t="str">
        <f>IF(H161=書名検索!$B$2,ROW(),"")</f>
        <v/>
      </c>
      <c r="D161" s="30" t="s">
        <v>493</v>
      </c>
      <c r="E161" s="31" t="s">
        <v>494</v>
      </c>
      <c r="F161" s="32" t="s">
        <v>18</v>
      </c>
      <c r="G161" s="32" t="s">
        <v>495</v>
      </c>
      <c r="H161" s="33" t="s">
        <v>496</v>
      </c>
      <c r="I161" s="34" t="s">
        <v>21</v>
      </c>
    </row>
    <row r="162" spans="1:9" ht="12.75" customHeight="1">
      <c r="A162" s="29" t="str">
        <f>IF(D162=著作者名検索!$B$2,ROW(),"")</f>
        <v/>
      </c>
      <c r="B162" s="29" t="str">
        <f>IF(E162=仮名検索!$B$2,ROW(),"")</f>
        <v/>
      </c>
      <c r="C162" s="29" t="str">
        <f>IF(H162=書名検索!$B$2,ROW(),"")</f>
        <v/>
      </c>
      <c r="D162" s="35" t="s">
        <v>497</v>
      </c>
      <c r="E162" s="39" t="s">
        <v>498</v>
      </c>
      <c r="F162" s="37" t="s">
        <v>65</v>
      </c>
      <c r="G162" s="37" t="s">
        <v>43</v>
      </c>
      <c r="H162" s="38" t="s">
        <v>499</v>
      </c>
      <c r="I162" s="39" t="s">
        <v>110</v>
      </c>
    </row>
    <row r="163" spans="1:9" ht="12.75" customHeight="1">
      <c r="A163" s="29" t="str">
        <f>IF(D163=著作者名検索!$B$2,ROW(),"")</f>
        <v/>
      </c>
      <c r="B163" s="29" t="str">
        <f>IF(E163=仮名検索!$B$2,ROW(),"")</f>
        <v/>
      </c>
      <c r="C163" s="29" t="str">
        <f>IF(H163=書名検索!$B$2,ROW(),"")</f>
        <v/>
      </c>
      <c r="D163" s="45" t="s">
        <v>500</v>
      </c>
      <c r="E163" s="46" t="s">
        <v>501</v>
      </c>
      <c r="F163" s="47" t="s">
        <v>115</v>
      </c>
      <c r="G163" s="47" t="s">
        <v>502</v>
      </c>
      <c r="H163" s="49" t="s">
        <v>503</v>
      </c>
      <c r="I163" s="49" t="s">
        <v>503</v>
      </c>
    </row>
    <row r="164" spans="1:9" ht="12.75" customHeight="1">
      <c r="A164" s="29" t="str">
        <f>IF(D164=著作者名検索!$B$2,ROW(),"")</f>
        <v/>
      </c>
      <c r="B164" s="29" t="str">
        <f>IF(E164=仮名検索!$B$2,ROW(),"")</f>
        <v/>
      </c>
      <c r="C164" s="29" t="str">
        <f>IF(H164=書名検索!$B$2,ROW(),"")</f>
        <v/>
      </c>
      <c r="D164" s="40" t="s">
        <v>504</v>
      </c>
      <c r="E164" s="41" t="s">
        <v>505</v>
      </c>
      <c r="F164" s="42" t="s">
        <v>24</v>
      </c>
      <c r="G164" s="42">
        <v>21</v>
      </c>
      <c r="H164" s="41" t="s">
        <v>506</v>
      </c>
      <c r="I164" s="41" t="s">
        <v>507</v>
      </c>
    </row>
    <row r="165" spans="1:9" ht="12.75" customHeight="1">
      <c r="A165" s="29" t="str">
        <f>IF(D165=著作者名検索!$B$2,ROW(),"")</f>
        <v/>
      </c>
      <c r="B165" s="29" t="str">
        <f>IF(E165=仮名検索!$B$2,ROW(),"")</f>
        <v/>
      </c>
      <c r="C165" s="29" t="str">
        <f>IF(H165=書名検索!$B$2,ROW(),"")</f>
        <v/>
      </c>
      <c r="D165" s="45" t="s">
        <v>504</v>
      </c>
      <c r="E165" s="46" t="s">
        <v>508</v>
      </c>
      <c r="F165" s="47" t="s">
        <v>28</v>
      </c>
      <c r="G165" s="47" t="s">
        <v>509</v>
      </c>
      <c r="H165" s="49" t="s">
        <v>510</v>
      </c>
      <c r="I165" s="49" t="s">
        <v>510</v>
      </c>
    </row>
    <row r="166" spans="1:9" ht="12.75" customHeight="1">
      <c r="A166" s="29" t="str">
        <f>IF(D166=著作者名検索!$B$2,ROW(),"")</f>
        <v/>
      </c>
      <c r="B166" s="29" t="str">
        <f>IF(E166=仮名検索!$B$2,ROW(),"")</f>
        <v/>
      </c>
      <c r="C166" s="29" t="str">
        <f>IF(H166=書名検索!$B$2,ROW(),"")</f>
        <v/>
      </c>
      <c r="D166" s="45" t="s">
        <v>511</v>
      </c>
      <c r="E166" s="46" t="s">
        <v>512</v>
      </c>
      <c r="F166" s="47" t="s">
        <v>115</v>
      </c>
      <c r="G166" s="47">
        <v>288</v>
      </c>
      <c r="H166" s="49" t="s">
        <v>513</v>
      </c>
      <c r="I166" s="46" t="s">
        <v>117</v>
      </c>
    </row>
    <row r="167" spans="1:9" ht="12.75" customHeight="1">
      <c r="A167" s="29" t="str">
        <f>IF(D167=著作者名検索!$B$2,ROW(),"")</f>
        <v/>
      </c>
      <c r="B167" s="29" t="str">
        <f>IF(E167=仮名検索!$B$2,ROW(),"")</f>
        <v/>
      </c>
      <c r="C167" s="29" t="str">
        <f>IF(H167=書名検索!$B$2,ROW(),"")</f>
        <v/>
      </c>
      <c r="D167" s="30" t="s">
        <v>514</v>
      </c>
      <c r="E167" s="31" t="s">
        <v>515</v>
      </c>
      <c r="F167" s="32" t="s">
        <v>24</v>
      </c>
      <c r="G167" s="32">
        <v>282</v>
      </c>
      <c r="H167" s="33" t="s">
        <v>516</v>
      </c>
      <c r="I167" s="34" t="s">
        <v>21</v>
      </c>
    </row>
    <row r="168" spans="1:9" ht="12.75" customHeight="1">
      <c r="A168" s="29" t="str">
        <f>IF(D168=著作者名検索!$B$2,ROW(),"")</f>
        <v/>
      </c>
      <c r="B168" s="29" t="str">
        <f>IF(E168=仮名検索!$B$2,ROW(),"")</f>
        <v/>
      </c>
      <c r="C168" s="29" t="str">
        <f>IF(H168=書名検索!$B$2,ROW(),"")</f>
        <v/>
      </c>
      <c r="D168" s="35" t="s">
        <v>517</v>
      </c>
      <c r="E168" s="39" t="s">
        <v>518</v>
      </c>
      <c r="F168" s="37" t="s">
        <v>65</v>
      </c>
      <c r="G168" s="37" t="s">
        <v>29</v>
      </c>
      <c r="H168" s="38" t="s">
        <v>519</v>
      </c>
      <c r="I168" s="52" t="s">
        <v>300</v>
      </c>
    </row>
    <row r="169" spans="1:9" ht="12.75" customHeight="1">
      <c r="A169" s="29" t="str">
        <f>IF(D169=著作者名検索!$B$2,ROW(),"")</f>
        <v/>
      </c>
      <c r="B169" s="29" t="str">
        <f>IF(E169=仮名検索!$B$2,ROW(),"")</f>
        <v/>
      </c>
      <c r="C169" s="29" t="str">
        <f>IF(H169=書名検索!$B$2,ROW(),"")</f>
        <v/>
      </c>
      <c r="D169" s="45" t="s">
        <v>520</v>
      </c>
      <c r="E169" s="46" t="s">
        <v>521</v>
      </c>
      <c r="F169" s="47" t="s">
        <v>115</v>
      </c>
      <c r="G169" s="47">
        <v>290</v>
      </c>
      <c r="H169" s="49" t="s">
        <v>522</v>
      </c>
      <c r="I169" s="46" t="s">
        <v>117</v>
      </c>
    </row>
    <row r="170" spans="1:9" ht="12.75" customHeight="1">
      <c r="A170" s="29" t="str">
        <f>IF(D170=著作者名検索!$B$2,ROW(),"")</f>
        <v/>
      </c>
      <c r="B170" s="29" t="str">
        <f>IF(E170=仮名検索!$B$2,ROW(),"")</f>
        <v/>
      </c>
      <c r="C170" s="29" t="str">
        <f>IF(H170=書名検索!$B$2,ROW(),"")</f>
        <v/>
      </c>
      <c r="D170" s="35" t="s">
        <v>520</v>
      </c>
      <c r="E170" s="39" t="s">
        <v>521</v>
      </c>
      <c r="F170" s="37" t="s">
        <v>65</v>
      </c>
      <c r="G170" s="37" t="s">
        <v>29</v>
      </c>
      <c r="H170" s="38" t="s">
        <v>522</v>
      </c>
      <c r="I170" s="52" t="s">
        <v>523</v>
      </c>
    </row>
    <row r="171" spans="1:9" ht="12.75" customHeight="1">
      <c r="A171" s="29" t="str">
        <f>IF(D171=著作者名検索!$B$2,ROW(),"")</f>
        <v/>
      </c>
      <c r="B171" s="29" t="str">
        <f>IF(E171=仮名検索!$B$2,ROW(),"")</f>
        <v/>
      </c>
      <c r="C171" s="29" t="str">
        <f>IF(H171=書名検索!$B$2,ROW(),"")</f>
        <v/>
      </c>
      <c r="D171" s="45" t="s">
        <v>524</v>
      </c>
      <c r="E171" s="46" t="s">
        <v>525</v>
      </c>
      <c r="F171" s="47" t="s">
        <v>273</v>
      </c>
      <c r="G171" s="47">
        <v>148</v>
      </c>
      <c r="H171" s="46" t="s">
        <v>127</v>
      </c>
      <c r="I171" s="46" t="s">
        <v>127</v>
      </c>
    </row>
    <row r="172" spans="1:9" ht="12.75" customHeight="1">
      <c r="A172" s="29" t="str">
        <f>IF(D172=著作者名検索!$B$2,ROW(),"")</f>
        <v/>
      </c>
      <c r="B172" s="29" t="str">
        <f>IF(E172=仮名検索!$B$2,ROW(),"")</f>
        <v/>
      </c>
      <c r="C172" s="29" t="str">
        <f>IF(H172=書名検索!$B$2,ROW(),"")</f>
        <v/>
      </c>
      <c r="D172" s="40" t="s">
        <v>524</v>
      </c>
      <c r="E172" s="41" t="s">
        <v>525</v>
      </c>
      <c r="F172" s="42" t="s">
        <v>226</v>
      </c>
      <c r="G172" s="42" t="s">
        <v>526</v>
      </c>
      <c r="H172" s="41" t="s">
        <v>527</v>
      </c>
      <c r="I172" s="41" t="s">
        <v>528</v>
      </c>
    </row>
    <row r="173" spans="1:9" ht="12.75" customHeight="1">
      <c r="A173" s="29" t="str">
        <f>IF(D173=著作者名検索!$B$2,ROW(),"")</f>
        <v/>
      </c>
      <c r="B173" s="29" t="str">
        <f>IF(E173=仮名検索!$B$2,ROW(),"")</f>
        <v/>
      </c>
      <c r="C173" s="29" t="str">
        <f>IF(H173=書名検索!$B$2,ROW(),"")</f>
        <v/>
      </c>
      <c r="D173" s="40" t="s">
        <v>524</v>
      </c>
      <c r="E173" s="41" t="s">
        <v>525</v>
      </c>
      <c r="F173" s="42" t="s">
        <v>226</v>
      </c>
      <c r="G173" s="42" t="s">
        <v>526</v>
      </c>
      <c r="H173" s="41" t="s">
        <v>529</v>
      </c>
      <c r="I173" s="41" t="s">
        <v>528</v>
      </c>
    </row>
    <row r="174" spans="1:9" ht="12.75" customHeight="1">
      <c r="A174" s="29" t="str">
        <f>IF(D174=著作者名検索!$B$2,ROW(),"")</f>
        <v/>
      </c>
      <c r="B174" s="29" t="str">
        <f>IF(E174=仮名検索!$B$2,ROW(),"")</f>
        <v/>
      </c>
      <c r="C174" s="29" t="str">
        <f>IF(H174=書名検索!$B$2,ROW(),"")</f>
        <v/>
      </c>
      <c r="D174" s="30" t="s">
        <v>524</v>
      </c>
      <c r="E174" s="31" t="s">
        <v>525</v>
      </c>
      <c r="F174" s="32" t="s">
        <v>48</v>
      </c>
      <c r="G174" s="32" t="s">
        <v>417</v>
      </c>
      <c r="H174" s="55" t="s">
        <v>530</v>
      </c>
      <c r="I174" s="34" t="s">
        <v>419</v>
      </c>
    </row>
    <row r="175" spans="1:9" ht="12.75" customHeight="1">
      <c r="A175" s="29" t="str">
        <f>IF(D175=著作者名検索!$B$2,ROW(),"")</f>
        <v/>
      </c>
      <c r="B175" s="29" t="str">
        <f>IF(E175=仮名検索!$B$2,ROW(),"")</f>
        <v/>
      </c>
      <c r="C175" s="29" t="str">
        <f>IF(H175=書名検索!$B$2,ROW(),"")</f>
        <v/>
      </c>
      <c r="D175" s="35" t="s">
        <v>524</v>
      </c>
      <c r="E175" s="38" t="s">
        <v>525</v>
      </c>
      <c r="F175" s="37" t="s">
        <v>34</v>
      </c>
      <c r="G175" s="48" t="s">
        <v>43</v>
      </c>
      <c r="H175" s="38" t="s">
        <v>531</v>
      </c>
      <c r="I175" s="36" t="s">
        <v>287</v>
      </c>
    </row>
    <row r="176" spans="1:9" ht="12.75" customHeight="1">
      <c r="A176" s="29" t="str">
        <f>IF(D176=著作者名検索!$B$2,ROW(),"")</f>
        <v/>
      </c>
      <c r="B176" s="29" t="str">
        <f>IF(E176=仮名検索!$B$2,ROW(),"")</f>
        <v/>
      </c>
      <c r="C176" s="29" t="str">
        <f>IF(H176=書名検索!$B$2,ROW(),"")</f>
        <v/>
      </c>
      <c r="D176" s="30" t="s">
        <v>532</v>
      </c>
      <c r="E176" s="31" t="s">
        <v>533</v>
      </c>
      <c r="F176" s="32" t="s">
        <v>226</v>
      </c>
      <c r="G176" s="32" t="s">
        <v>534</v>
      </c>
      <c r="H176" s="56" t="s">
        <v>535</v>
      </c>
      <c r="I176" s="34" t="s">
        <v>21</v>
      </c>
    </row>
    <row r="177" spans="1:9" ht="12.75" customHeight="1">
      <c r="A177" s="29" t="str">
        <f>IF(D177=著作者名検索!$B$2,ROW(),"")</f>
        <v/>
      </c>
      <c r="B177" s="29" t="str">
        <f>IF(E177=仮名検索!$B$2,ROW(),"")</f>
        <v/>
      </c>
      <c r="C177" s="29" t="str">
        <f>IF(H177=書名検索!$B$2,ROW(),"")</f>
        <v/>
      </c>
      <c r="D177" s="30" t="s">
        <v>532</v>
      </c>
      <c r="E177" s="31" t="s">
        <v>533</v>
      </c>
      <c r="F177" s="32" t="s">
        <v>226</v>
      </c>
      <c r="G177" s="32" t="s">
        <v>534</v>
      </c>
      <c r="H177" s="56" t="s">
        <v>536</v>
      </c>
      <c r="I177" s="34" t="s">
        <v>21</v>
      </c>
    </row>
    <row r="178" spans="1:9" ht="12.75" customHeight="1">
      <c r="A178" s="29" t="str">
        <f>IF(D178=著作者名検索!$B$2,ROW(),"")</f>
        <v/>
      </c>
      <c r="B178" s="29" t="str">
        <f>IF(E178=仮名検索!$B$2,ROW(),"")</f>
        <v/>
      </c>
      <c r="C178" s="29" t="str">
        <f>IF(H178=書名検索!$B$2,ROW(),"")</f>
        <v/>
      </c>
      <c r="D178" s="30" t="s">
        <v>532</v>
      </c>
      <c r="E178" s="31" t="s">
        <v>533</v>
      </c>
      <c r="F178" s="32" t="s">
        <v>226</v>
      </c>
      <c r="G178" s="32" t="s">
        <v>534</v>
      </c>
      <c r="H178" s="33" t="s">
        <v>537</v>
      </c>
      <c r="I178" s="34" t="s">
        <v>21</v>
      </c>
    </row>
    <row r="179" spans="1:9" ht="12.75" customHeight="1">
      <c r="A179" s="29" t="str">
        <f>IF(D179=著作者名検索!$B$2,ROW(),"")</f>
        <v/>
      </c>
      <c r="B179" s="29" t="str">
        <f>IF(E179=仮名検索!$B$2,ROW(),"")</f>
        <v/>
      </c>
      <c r="C179" s="29" t="str">
        <f>IF(H179=書名検索!$B$2,ROW(),"")</f>
        <v/>
      </c>
      <c r="D179" s="45" t="s">
        <v>538</v>
      </c>
      <c r="E179" s="46" t="s">
        <v>539</v>
      </c>
      <c r="F179" s="47" t="s">
        <v>273</v>
      </c>
      <c r="G179" s="47">
        <v>54</v>
      </c>
      <c r="H179" s="46" t="s">
        <v>540</v>
      </c>
      <c r="I179" s="46" t="s">
        <v>540</v>
      </c>
    </row>
    <row r="180" spans="1:9" ht="12.75" customHeight="1">
      <c r="A180" s="29" t="str">
        <f>IF(D180=著作者名検索!$B$2,ROW(),"")</f>
        <v/>
      </c>
      <c r="B180" s="29" t="str">
        <f>IF(E180=仮名検索!$B$2,ROW(),"")</f>
        <v/>
      </c>
      <c r="C180" s="29" t="str">
        <f>IF(H180=書名検索!$B$2,ROW(),"")</f>
        <v/>
      </c>
      <c r="D180" s="40" t="s">
        <v>541</v>
      </c>
      <c r="E180" s="41" t="s">
        <v>542</v>
      </c>
      <c r="F180" s="42" t="s">
        <v>24</v>
      </c>
      <c r="G180" s="42">
        <v>134</v>
      </c>
      <c r="H180" s="41" t="s">
        <v>543</v>
      </c>
      <c r="I180" s="41" t="s">
        <v>221</v>
      </c>
    </row>
    <row r="181" spans="1:9" ht="12.75" customHeight="1">
      <c r="A181" s="29" t="str">
        <f>IF(D181=著作者名検索!$B$2,ROW(),"")</f>
        <v/>
      </c>
      <c r="B181" s="29" t="str">
        <f>IF(E181=仮名検索!$B$2,ROW(),"")</f>
        <v/>
      </c>
      <c r="C181" s="29" t="str">
        <f>IF(H181=書名検索!$B$2,ROW(),"")</f>
        <v/>
      </c>
      <c r="D181" s="30" t="s">
        <v>544</v>
      </c>
      <c r="E181" s="31" t="s">
        <v>545</v>
      </c>
      <c r="F181" s="32" t="s">
        <v>85</v>
      </c>
      <c r="G181" s="32" t="s">
        <v>546</v>
      </c>
      <c r="H181" s="33" t="s">
        <v>547</v>
      </c>
      <c r="I181" s="34" t="s">
        <v>548</v>
      </c>
    </row>
    <row r="182" spans="1:9" ht="12.75" customHeight="1">
      <c r="A182" s="29" t="str">
        <f>IF(D182=著作者名検索!$B$2,ROW(),"")</f>
        <v/>
      </c>
      <c r="B182" s="29" t="str">
        <f>IF(E182=仮名検索!$B$2,ROW(),"")</f>
        <v/>
      </c>
      <c r="C182" s="29" t="str">
        <f>IF(H182=書名検索!$B$2,ROW(),"")</f>
        <v/>
      </c>
      <c r="D182" s="35" t="s">
        <v>544</v>
      </c>
      <c r="E182" s="36" t="s">
        <v>545</v>
      </c>
      <c r="F182" s="37" t="s">
        <v>28</v>
      </c>
      <c r="G182" s="37" t="s">
        <v>29</v>
      </c>
      <c r="H182" s="38" t="s">
        <v>549</v>
      </c>
      <c r="I182" s="36" t="s">
        <v>550</v>
      </c>
    </row>
    <row r="183" spans="1:9" ht="12.75" customHeight="1">
      <c r="A183" s="29" t="str">
        <f>IF(D183=著作者名検索!$B$2,ROW(),"")</f>
        <v/>
      </c>
      <c r="B183" s="29" t="str">
        <f>IF(E183=仮名検索!$B$2,ROW(),"")</f>
        <v/>
      </c>
      <c r="C183" s="29" t="str">
        <f>IF(H183=書名検索!$B$2,ROW(),"")</f>
        <v/>
      </c>
      <c r="D183" s="45" t="s">
        <v>551</v>
      </c>
      <c r="E183" s="46" t="s">
        <v>552</v>
      </c>
      <c r="F183" s="47" t="s">
        <v>162</v>
      </c>
      <c r="G183" s="47" t="s">
        <v>553</v>
      </c>
      <c r="H183" s="46" t="s">
        <v>554</v>
      </c>
      <c r="I183" s="46" t="s">
        <v>554</v>
      </c>
    </row>
    <row r="184" spans="1:9" ht="12.75" customHeight="1">
      <c r="A184" s="29" t="str">
        <f>IF(D184=著作者名検索!$B$2,ROW(),"")</f>
        <v/>
      </c>
      <c r="B184" s="29" t="str">
        <f>IF(E184=仮名検索!$B$2,ROW(),"")</f>
        <v/>
      </c>
      <c r="C184" s="29" t="str">
        <f>IF(H184=書名検索!$B$2,ROW(),"")</f>
        <v/>
      </c>
      <c r="D184" s="45" t="s">
        <v>555</v>
      </c>
      <c r="E184" s="46" t="s">
        <v>556</v>
      </c>
      <c r="F184" s="47" t="s">
        <v>115</v>
      </c>
      <c r="G184" s="47" t="s">
        <v>557</v>
      </c>
      <c r="H184" s="49" t="s">
        <v>558</v>
      </c>
      <c r="I184" s="49" t="s">
        <v>558</v>
      </c>
    </row>
    <row r="185" spans="1:9" ht="12.75" customHeight="1">
      <c r="A185" s="29" t="str">
        <f>IF(D185=著作者名検索!$B$2,ROW(),"")</f>
        <v/>
      </c>
      <c r="B185" s="29" t="str">
        <f>IF(E185=仮名検索!$B$2,ROW(),"")</f>
        <v/>
      </c>
      <c r="C185" s="29" t="str">
        <f>IF(H185=書名検索!$B$2,ROW(),"")</f>
        <v/>
      </c>
      <c r="D185" s="40" t="s">
        <v>559</v>
      </c>
      <c r="E185" s="41" t="s">
        <v>560</v>
      </c>
      <c r="F185" s="42" t="s">
        <v>18</v>
      </c>
      <c r="G185" s="42" t="s">
        <v>561</v>
      </c>
      <c r="H185" s="41" t="s">
        <v>562</v>
      </c>
      <c r="I185" s="41" t="s">
        <v>563</v>
      </c>
    </row>
    <row r="186" spans="1:9" ht="12.75" customHeight="1">
      <c r="A186" s="29" t="str">
        <f>IF(D186=著作者名検索!$B$2,ROW(),"")</f>
        <v/>
      </c>
      <c r="B186" s="29" t="str">
        <f>IF(E186=仮名検索!$B$2,ROW(),"")</f>
        <v/>
      </c>
      <c r="C186" s="29" t="str">
        <f>IF(H186=書名検索!$B$2,ROW(),"")</f>
        <v/>
      </c>
      <c r="D186" s="45" t="s">
        <v>559</v>
      </c>
      <c r="E186" s="46" t="s">
        <v>560</v>
      </c>
      <c r="F186" s="47" t="s">
        <v>162</v>
      </c>
      <c r="G186" s="47" t="s">
        <v>526</v>
      </c>
      <c r="H186" s="46" t="s">
        <v>562</v>
      </c>
      <c r="I186" s="46" t="s">
        <v>562</v>
      </c>
    </row>
    <row r="187" spans="1:9" ht="12.75" customHeight="1">
      <c r="A187" s="29" t="str">
        <f>IF(D187=著作者名検索!$B$2,ROW(),"")</f>
        <v/>
      </c>
      <c r="B187" s="29" t="str">
        <f>IF(E187=仮名検索!$B$2,ROW(),"")</f>
        <v/>
      </c>
      <c r="C187" s="29" t="str">
        <f>IF(H187=書名検索!$B$2,ROW(),"")</f>
        <v/>
      </c>
      <c r="D187" s="40" t="s">
        <v>564</v>
      </c>
      <c r="E187" s="41" t="s">
        <v>565</v>
      </c>
      <c r="F187" s="42" t="s">
        <v>24</v>
      </c>
      <c r="G187" s="42">
        <v>87</v>
      </c>
      <c r="H187" s="41" t="s">
        <v>566</v>
      </c>
      <c r="I187" s="41" t="s">
        <v>130</v>
      </c>
    </row>
    <row r="188" spans="1:9" ht="12.75" customHeight="1">
      <c r="A188" s="29" t="str">
        <f>IF(D188=著作者名検索!$B$2,ROW(),"")</f>
        <v/>
      </c>
      <c r="B188" s="29" t="str">
        <f>IF(E188=仮名検索!$B$2,ROW(),"")</f>
        <v/>
      </c>
      <c r="C188" s="29" t="str">
        <f>IF(H188=書名検索!$B$2,ROW(),"")</f>
        <v/>
      </c>
      <c r="D188" s="35" t="s">
        <v>567</v>
      </c>
      <c r="E188" s="39" t="s">
        <v>568</v>
      </c>
      <c r="F188" s="37" t="s">
        <v>65</v>
      </c>
      <c r="G188" s="37" t="s">
        <v>29</v>
      </c>
      <c r="H188" s="38" t="s">
        <v>569</v>
      </c>
      <c r="I188" s="36" t="s">
        <v>570</v>
      </c>
    </row>
    <row r="189" spans="1:9" ht="12.75" customHeight="1">
      <c r="A189" s="29" t="str">
        <f>IF(D189=著作者名検索!$B$2,ROW(),"")</f>
        <v/>
      </c>
      <c r="B189" s="29" t="str">
        <f>IF(E189=仮名検索!$B$2,ROW(),"")</f>
        <v/>
      </c>
      <c r="C189" s="29" t="str">
        <f>IF(H189=書名検索!$B$2,ROW(),"")</f>
        <v/>
      </c>
      <c r="D189" s="30" t="s">
        <v>571</v>
      </c>
      <c r="E189" s="31" t="s">
        <v>572</v>
      </c>
      <c r="F189" s="32" t="s">
        <v>75</v>
      </c>
      <c r="G189" s="32">
        <v>269</v>
      </c>
      <c r="H189" s="33" t="s">
        <v>573</v>
      </c>
      <c r="I189" s="34" t="s">
        <v>21</v>
      </c>
    </row>
    <row r="190" spans="1:9" ht="12.75" customHeight="1">
      <c r="A190" s="29" t="str">
        <f>IF(D190=著作者名検索!$B$2,ROW(),"")</f>
        <v/>
      </c>
      <c r="B190" s="29" t="str">
        <f>IF(E190=仮名検索!$B$2,ROW(),"")</f>
        <v/>
      </c>
      <c r="C190" s="29" t="str">
        <f>IF(H190=書名検索!$B$2,ROW(),"")</f>
        <v/>
      </c>
      <c r="D190" s="40" t="s">
        <v>574</v>
      </c>
      <c r="E190" s="41" t="s">
        <v>575</v>
      </c>
      <c r="F190" s="42" t="s">
        <v>75</v>
      </c>
      <c r="G190" s="42">
        <v>38</v>
      </c>
      <c r="H190" s="41" t="s">
        <v>576</v>
      </c>
      <c r="I190" s="41" t="s">
        <v>355</v>
      </c>
    </row>
    <row r="191" spans="1:9" ht="12.75" customHeight="1">
      <c r="A191" s="29" t="str">
        <f>IF(D191=著作者名検索!$B$2,ROW(),"")</f>
        <v/>
      </c>
      <c r="B191" s="29" t="str">
        <f>IF(E191=仮名検索!$B$2,ROW(),"")</f>
        <v/>
      </c>
      <c r="C191" s="29" t="str">
        <f>IF(H191=書名検索!$B$2,ROW(),"")</f>
        <v/>
      </c>
      <c r="D191" s="40" t="s">
        <v>574</v>
      </c>
      <c r="E191" s="41" t="s">
        <v>575</v>
      </c>
      <c r="F191" s="42" t="s">
        <v>226</v>
      </c>
      <c r="G191" s="42" t="s">
        <v>175</v>
      </c>
      <c r="H191" s="41" t="s">
        <v>577</v>
      </c>
      <c r="I191" s="41" t="s">
        <v>578</v>
      </c>
    </row>
    <row r="192" spans="1:9" ht="12.75" customHeight="1">
      <c r="A192" s="29" t="str">
        <f>IF(D192=著作者名検索!$B$2,ROW(),"")</f>
        <v/>
      </c>
      <c r="B192" s="29" t="str">
        <f>IF(E192=仮名検索!$B$2,ROW(),"")</f>
        <v/>
      </c>
      <c r="C192" s="29" t="str">
        <f>IF(H192=書名検索!$B$2,ROW(),"")</f>
        <v/>
      </c>
      <c r="D192" s="45" t="s">
        <v>579</v>
      </c>
      <c r="E192" s="46" t="s">
        <v>580</v>
      </c>
      <c r="F192" s="47" t="s">
        <v>162</v>
      </c>
      <c r="G192" s="47" t="s">
        <v>581</v>
      </c>
      <c r="H192" s="46" t="s">
        <v>582</v>
      </c>
      <c r="I192" s="46" t="s">
        <v>583</v>
      </c>
    </row>
    <row r="193" spans="1:9" ht="12.75" customHeight="1">
      <c r="A193" s="29" t="str">
        <f>IF(D193=著作者名検索!$B$2,ROW(),"")</f>
        <v/>
      </c>
      <c r="B193" s="29" t="str">
        <f>IF(E193=仮名検索!$B$2,ROW(),"")</f>
        <v/>
      </c>
      <c r="C193" s="29" t="str">
        <f>IF(H193=書名検索!$B$2,ROW(),"")</f>
        <v/>
      </c>
      <c r="D193" s="45" t="s">
        <v>579</v>
      </c>
      <c r="E193" s="46" t="s">
        <v>580</v>
      </c>
      <c r="F193" s="47" t="s">
        <v>162</v>
      </c>
      <c r="G193" s="47" t="s">
        <v>584</v>
      </c>
      <c r="H193" s="46" t="s">
        <v>408</v>
      </c>
      <c r="I193" s="46" t="s">
        <v>408</v>
      </c>
    </row>
    <row r="194" spans="1:9" ht="12.75" customHeight="1">
      <c r="A194" s="29" t="str">
        <f>IF(D194=著作者名検索!$B$2,ROW(),"")</f>
        <v/>
      </c>
      <c r="B194" s="29" t="str">
        <f>IF(E194=仮名検索!$B$2,ROW(),"")</f>
        <v/>
      </c>
      <c r="C194" s="29" t="str">
        <f>IF(H194=書名検索!$B$2,ROW(),"")</f>
        <v/>
      </c>
      <c r="D194" s="40" t="s">
        <v>585</v>
      </c>
      <c r="E194" s="41" t="s">
        <v>585</v>
      </c>
      <c r="F194" s="42" t="s">
        <v>48</v>
      </c>
      <c r="G194" s="42" t="s">
        <v>586</v>
      </c>
      <c r="H194" s="41" t="s">
        <v>587</v>
      </c>
      <c r="I194" s="41" t="s">
        <v>588</v>
      </c>
    </row>
    <row r="195" spans="1:9" ht="12.75" customHeight="1">
      <c r="A195" s="29" t="str">
        <f>IF(D195=著作者名検索!$B$2,ROW(),"")</f>
        <v/>
      </c>
      <c r="B195" s="29" t="str">
        <f>IF(E195=仮名検索!$B$2,ROW(),"")</f>
        <v/>
      </c>
      <c r="C195" s="29" t="str">
        <f>IF(H195=書名検索!$B$2,ROW(),"")</f>
        <v/>
      </c>
      <c r="D195" s="45" t="s">
        <v>589</v>
      </c>
      <c r="E195" s="46" t="s">
        <v>590</v>
      </c>
      <c r="F195" s="47" t="s">
        <v>171</v>
      </c>
      <c r="G195" s="47" t="s">
        <v>591</v>
      </c>
      <c r="H195" s="46" t="s">
        <v>592</v>
      </c>
      <c r="I195" s="46" t="s">
        <v>592</v>
      </c>
    </row>
    <row r="196" spans="1:9" ht="12.75" customHeight="1">
      <c r="A196" s="29" t="str">
        <f>IF(D196=著作者名検索!$B$2,ROW(),"")</f>
        <v/>
      </c>
      <c r="B196" s="29" t="str">
        <f>IF(E196=仮名検索!$B$2,ROW(),"")</f>
        <v/>
      </c>
      <c r="C196" s="29" t="str">
        <f>IF(H196=書名検索!$B$2,ROW(),"")</f>
        <v/>
      </c>
      <c r="D196" s="40" t="s">
        <v>593</v>
      </c>
      <c r="E196" s="41" t="s">
        <v>594</v>
      </c>
      <c r="F196" s="42" t="s">
        <v>24</v>
      </c>
      <c r="G196" s="42">
        <v>85</v>
      </c>
      <c r="H196" s="41" t="s">
        <v>595</v>
      </c>
      <c r="I196" s="41" t="s">
        <v>130</v>
      </c>
    </row>
    <row r="197" spans="1:9" ht="12.75" customHeight="1">
      <c r="A197" s="29" t="str">
        <f>IF(D197=著作者名検索!$B$2,ROW(),"")</f>
        <v/>
      </c>
      <c r="B197" s="29" t="str">
        <f>IF(E197=仮名検索!$B$2,ROW(),"")</f>
        <v/>
      </c>
      <c r="C197" s="29" t="str">
        <f>IF(H197=書名検索!$B$2,ROW(),"")</f>
        <v/>
      </c>
      <c r="D197" s="40" t="s">
        <v>596</v>
      </c>
      <c r="E197" s="41" t="s">
        <v>597</v>
      </c>
      <c r="F197" s="42" t="s">
        <v>24</v>
      </c>
      <c r="G197" s="42">
        <v>87</v>
      </c>
      <c r="H197" s="41" t="s">
        <v>598</v>
      </c>
      <c r="I197" s="41" t="s">
        <v>130</v>
      </c>
    </row>
    <row r="198" spans="1:9" ht="12.75" customHeight="1">
      <c r="A198" s="29" t="str">
        <f>IF(D198=著作者名検索!$B$2,ROW(),"")</f>
        <v/>
      </c>
      <c r="B198" s="29" t="str">
        <f>IF(E198=仮名検索!$B$2,ROW(),"")</f>
        <v/>
      </c>
      <c r="C198" s="29" t="str">
        <f>IF(H198=書名検索!$B$2,ROW(),"")</f>
        <v/>
      </c>
      <c r="D198" s="40" t="s">
        <v>599</v>
      </c>
      <c r="E198" s="41" t="s">
        <v>600</v>
      </c>
      <c r="F198" s="42" t="s">
        <v>24</v>
      </c>
      <c r="G198" s="42">
        <v>86</v>
      </c>
      <c r="H198" s="41" t="s">
        <v>601</v>
      </c>
      <c r="I198" s="41" t="s">
        <v>130</v>
      </c>
    </row>
    <row r="199" spans="1:9" ht="12.75" customHeight="1">
      <c r="A199" s="29" t="str">
        <f>IF(D199=著作者名検索!$B$2,ROW(),"")</f>
        <v/>
      </c>
      <c r="B199" s="29" t="str">
        <f>IF(E199=仮名検索!$B$2,ROW(),"")</f>
        <v/>
      </c>
      <c r="C199" s="29" t="str">
        <f>IF(H199=書名検索!$B$2,ROW(),"")</f>
        <v/>
      </c>
      <c r="D199" s="45" t="s">
        <v>602</v>
      </c>
      <c r="E199" s="46" t="s">
        <v>603</v>
      </c>
      <c r="F199" s="47" t="s">
        <v>80</v>
      </c>
      <c r="G199" s="47" t="s">
        <v>604</v>
      </c>
      <c r="H199" s="46" t="s">
        <v>605</v>
      </c>
      <c r="I199" s="46" t="s">
        <v>605</v>
      </c>
    </row>
    <row r="200" spans="1:9" ht="12.75" customHeight="1">
      <c r="A200" s="29" t="str">
        <f>IF(D200=著作者名検索!$B$2,ROW(),"")</f>
        <v/>
      </c>
      <c r="B200" s="29" t="str">
        <f>IF(E200=仮名検索!$B$2,ROW(),"")</f>
        <v/>
      </c>
      <c r="C200" s="29" t="str">
        <f>IF(H200=書名検索!$B$2,ROW(),"")</f>
        <v/>
      </c>
      <c r="D200" s="35" t="s">
        <v>606</v>
      </c>
      <c r="E200" s="36" t="s">
        <v>607</v>
      </c>
      <c r="F200" s="37" t="s">
        <v>28</v>
      </c>
      <c r="G200" s="37" t="s">
        <v>29</v>
      </c>
      <c r="H200" s="38" t="s">
        <v>608</v>
      </c>
      <c r="I200" s="36" t="s">
        <v>609</v>
      </c>
    </row>
    <row r="201" spans="1:9" ht="12.75" customHeight="1">
      <c r="A201" s="29" t="str">
        <f>IF(D201=著作者名検索!$B$2,ROW(),"")</f>
        <v/>
      </c>
      <c r="B201" s="29" t="str">
        <f>IF(E201=仮名検索!$B$2,ROW(),"")</f>
        <v/>
      </c>
      <c r="C201" s="29" t="str">
        <f>IF(H201=書名検索!$B$2,ROW(),"")</f>
        <v/>
      </c>
      <c r="D201" s="40" t="s">
        <v>610</v>
      </c>
      <c r="E201" s="41" t="s">
        <v>611</v>
      </c>
      <c r="F201" s="42" t="s">
        <v>85</v>
      </c>
      <c r="G201" s="42" t="s">
        <v>612</v>
      </c>
      <c r="H201" s="41" t="s">
        <v>613</v>
      </c>
      <c r="I201" s="41" t="s">
        <v>614</v>
      </c>
    </row>
    <row r="202" spans="1:9" ht="12.75" customHeight="1">
      <c r="A202" s="29" t="str">
        <f>IF(D202=著作者名検索!$B$2,ROW(),"")</f>
        <v/>
      </c>
      <c r="B202" s="29" t="str">
        <f>IF(E202=仮名検索!$B$2,ROW(),"")</f>
        <v/>
      </c>
      <c r="C202" s="29" t="str">
        <f>IF(H202=書名検索!$B$2,ROW(),"")</f>
        <v/>
      </c>
      <c r="D202" s="30" t="s">
        <v>615</v>
      </c>
      <c r="E202" s="31" t="s">
        <v>616</v>
      </c>
      <c r="F202" s="32" t="s">
        <v>75</v>
      </c>
      <c r="G202" s="32">
        <v>268</v>
      </c>
      <c r="H202" s="33" t="s">
        <v>617</v>
      </c>
      <c r="I202" s="34" t="s">
        <v>21</v>
      </c>
    </row>
    <row r="203" spans="1:9" ht="12.75" customHeight="1">
      <c r="A203" s="29" t="str">
        <f>IF(D203=著作者名検索!$B$2,ROW(),"")</f>
        <v/>
      </c>
      <c r="B203" s="29" t="str">
        <f>IF(E203=仮名検索!$B$2,ROW(),"")</f>
        <v/>
      </c>
      <c r="C203" s="29" t="str">
        <f>IF(H203=書名検索!$B$2,ROW(),"")</f>
        <v/>
      </c>
      <c r="D203" s="35" t="s">
        <v>615</v>
      </c>
      <c r="E203" s="39" t="s">
        <v>616</v>
      </c>
      <c r="F203" s="37" t="s">
        <v>65</v>
      </c>
      <c r="G203" s="37" t="s">
        <v>43</v>
      </c>
      <c r="H203" s="38" t="s">
        <v>618</v>
      </c>
      <c r="I203" s="39" t="s">
        <v>67</v>
      </c>
    </row>
    <row r="204" spans="1:9" ht="12.75" customHeight="1">
      <c r="A204" s="29" t="str">
        <f>IF(D204=著作者名検索!$B$2,ROW(),"")</f>
        <v/>
      </c>
      <c r="B204" s="29" t="str">
        <f>IF(E204=仮名検索!$B$2,ROW(),"")</f>
        <v/>
      </c>
      <c r="C204" s="29" t="str">
        <f>IF(H204=書名検索!$B$2,ROW(),"")</f>
        <v/>
      </c>
      <c r="D204" s="43" t="s">
        <v>615</v>
      </c>
      <c r="E204" s="39" t="s">
        <v>616</v>
      </c>
      <c r="F204" s="37" t="s">
        <v>65</v>
      </c>
      <c r="G204" s="37" t="s">
        <v>43</v>
      </c>
      <c r="H204" s="44" t="s">
        <v>619</v>
      </c>
      <c r="I204" s="39" t="s">
        <v>67</v>
      </c>
    </row>
    <row r="205" spans="1:9" ht="12.75" customHeight="1">
      <c r="A205" s="29" t="str">
        <f>IF(D205=著作者名検索!$B$2,ROW(),"")</f>
        <v/>
      </c>
      <c r="B205" s="29" t="str">
        <f>IF(E205=仮名検索!$B$2,ROW(),"")</f>
        <v/>
      </c>
      <c r="C205" s="29" t="str">
        <f>IF(H205=書名検索!$B$2,ROW(),"")</f>
        <v/>
      </c>
      <c r="D205" s="43" t="s">
        <v>615</v>
      </c>
      <c r="E205" s="39" t="s">
        <v>616</v>
      </c>
      <c r="F205" s="37" t="s">
        <v>65</v>
      </c>
      <c r="G205" s="37" t="s">
        <v>43</v>
      </c>
      <c r="H205" s="44" t="s">
        <v>620</v>
      </c>
      <c r="I205" s="39" t="s">
        <v>67</v>
      </c>
    </row>
    <row r="206" spans="1:9" ht="12.75" customHeight="1">
      <c r="A206" s="29" t="str">
        <f>IF(D206=著作者名検索!$B$2,ROW(),"")</f>
        <v/>
      </c>
      <c r="B206" s="29" t="str">
        <f>IF(E206=仮名検索!$B$2,ROW(),"")</f>
        <v/>
      </c>
      <c r="C206" s="29" t="str">
        <f>IF(H206=書名検索!$B$2,ROW(),"")</f>
        <v/>
      </c>
      <c r="D206" s="43" t="s">
        <v>615</v>
      </c>
      <c r="E206" s="39" t="s">
        <v>616</v>
      </c>
      <c r="F206" s="37" t="s">
        <v>65</v>
      </c>
      <c r="G206" s="37" t="s">
        <v>43</v>
      </c>
      <c r="H206" s="44" t="s">
        <v>621</v>
      </c>
      <c r="I206" s="39" t="s">
        <v>67</v>
      </c>
    </row>
    <row r="207" spans="1:9" ht="12.75" customHeight="1">
      <c r="A207" s="29" t="str">
        <f>IF(D207=著作者名検索!$B$2,ROW(),"")</f>
        <v/>
      </c>
      <c r="B207" s="29" t="str">
        <f>IF(E207=仮名検索!$B$2,ROW(),"")</f>
        <v/>
      </c>
      <c r="C207" s="29" t="str">
        <f>IF(H207=書名検索!$B$2,ROW(),"")</f>
        <v/>
      </c>
      <c r="D207" s="43" t="s">
        <v>615</v>
      </c>
      <c r="E207" s="39" t="s">
        <v>616</v>
      </c>
      <c r="F207" s="37" t="s">
        <v>65</v>
      </c>
      <c r="G207" s="37" t="s">
        <v>43</v>
      </c>
      <c r="H207" s="44" t="s">
        <v>622</v>
      </c>
      <c r="I207" s="39" t="s">
        <v>67</v>
      </c>
    </row>
    <row r="208" spans="1:9" ht="12.75" customHeight="1">
      <c r="A208" s="29" t="str">
        <f>IF(D208=著作者名検索!$B$2,ROW(),"")</f>
        <v/>
      </c>
      <c r="B208" s="29" t="str">
        <f>IF(E208=仮名検索!$B$2,ROW(),"")</f>
        <v/>
      </c>
      <c r="C208" s="29" t="str">
        <f>IF(H208=書名検索!$B$2,ROW(),"")</f>
        <v/>
      </c>
      <c r="D208" s="43" t="s">
        <v>615</v>
      </c>
      <c r="E208" s="39" t="s">
        <v>616</v>
      </c>
      <c r="F208" s="37" t="s">
        <v>65</v>
      </c>
      <c r="G208" s="37" t="s">
        <v>43</v>
      </c>
      <c r="H208" s="44" t="s">
        <v>623</v>
      </c>
      <c r="I208" s="39" t="s">
        <v>67</v>
      </c>
    </row>
    <row r="209" spans="1:9" ht="12.75" customHeight="1">
      <c r="A209" s="29" t="str">
        <f>IF(D209=著作者名検索!$B$2,ROW(),"")</f>
        <v/>
      </c>
      <c r="B209" s="29" t="str">
        <f>IF(E209=仮名検索!$B$2,ROW(),"")</f>
        <v/>
      </c>
      <c r="C209" s="29" t="str">
        <f>IF(H209=書名検索!$B$2,ROW(),"")</f>
        <v/>
      </c>
      <c r="D209" s="43" t="s">
        <v>615</v>
      </c>
      <c r="E209" s="39" t="s">
        <v>616</v>
      </c>
      <c r="F209" s="37" t="s">
        <v>65</v>
      </c>
      <c r="G209" s="37" t="s">
        <v>43</v>
      </c>
      <c r="H209" s="44" t="s">
        <v>624</v>
      </c>
      <c r="I209" s="39" t="s">
        <v>67</v>
      </c>
    </row>
    <row r="210" spans="1:9" ht="12.75" customHeight="1">
      <c r="A210" s="29" t="str">
        <f>IF(D210=著作者名検索!$B$2,ROW(),"")</f>
        <v/>
      </c>
      <c r="B210" s="29" t="str">
        <f>IF(E210=仮名検索!$B$2,ROW(),"")</f>
        <v/>
      </c>
      <c r="C210" s="29" t="str">
        <f>IF(H210=書名検索!$B$2,ROW(),"")</f>
        <v/>
      </c>
      <c r="D210" s="43" t="s">
        <v>615</v>
      </c>
      <c r="E210" s="39" t="s">
        <v>616</v>
      </c>
      <c r="F210" s="37" t="s">
        <v>65</v>
      </c>
      <c r="G210" s="37" t="s">
        <v>43</v>
      </c>
      <c r="H210" s="44" t="s">
        <v>625</v>
      </c>
      <c r="I210" s="39" t="s">
        <v>67</v>
      </c>
    </row>
    <row r="211" spans="1:9" ht="12.75" customHeight="1">
      <c r="A211" s="29" t="str">
        <f>IF(D211=著作者名検索!$B$2,ROW(),"")</f>
        <v/>
      </c>
      <c r="B211" s="29" t="str">
        <f>IF(E211=仮名検索!$B$2,ROW(),"")</f>
        <v/>
      </c>
      <c r="C211" s="29" t="str">
        <f>IF(H211=書名検索!$B$2,ROW(),"")</f>
        <v/>
      </c>
      <c r="D211" s="43" t="s">
        <v>615</v>
      </c>
      <c r="E211" s="39" t="s">
        <v>616</v>
      </c>
      <c r="F211" s="37" t="s">
        <v>65</v>
      </c>
      <c r="G211" s="37" t="s">
        <v>43</v>
      </c>
      <c r="H211" s="44" t="s">
        <v>626</v>
      </c>
      <c r="I211" s="39" t="s">
        <v>67</v>
      </c>
    </row>
    <row r="212" spans="1:9" ht="12.75" customHeight="1">
      <c r="A212" s="29" t="str">
        <f>IF(D212=著作者名検索!$B$2,ROW(),"")</f>
        <v/>
      </c>
      <c r="B212" s="29" t="str">
        <f>IF(E212=仮名検索!$B$2,ROW(),"")</f>
        <v/>
      </c>
      <c r="C212" s="29" t="str">
        <f>IF(H212=書名検索!$B$2,ROW(),"")</f>
        <v/>
      </c>
      <c r="D212" s="43" t="s">
        <v>615</v>
      </c>
      <c r="E212" s="39" t="s">
        <v>616</v>
      </c>
      <c r="F212" s="37" t="s">
        <v>65</v>
      </c>
      <c r="G212" s="37" t="s">
        <v>43</v>
      </c>
      <c r="H212" s="44" t="s">
        <v>627</v>
      </c>
      <c r="I212" s="39" t="s">
        <v>67</v>
      </c>
    </row>
    <row r="213" spans="1:9" ht="12.75" customHeight="1">
      <c r="A213" s="29" t="str">
        <f>IF(D213=著作者名検索!$B$2,ROW(),"")</f>
        <v/>
      </c>
      <c r="B213" s="29" t="str">
        <f>IF(E213=仮名検索!$B$2,ROW(),"")</f>
        <v/>
      </c>
      <c r="C213" s="29" t="str">
        <f>IF(H213=書名検索!$B$2,ROW(),"")</f>
        <v/>
      </c>
      <c r="D213" s="43" t="s">
        <v>615</v>
      </c>
      <c r="E213" s="39" t="s">
        <v>616</v>
      </c>
      <c r="F213" s="37" t="s">
        <v>65</v>
      </c>
      <c r="G213" s="37" t="s">
        <v>43</v>
      </c>
      <c r="H213" s="44" t="s">
        <v>628</v>
      </c>
      <c r="I213" s="39" t="s">
        <v>67</v>
      </c>
    </row>
    <row r="214" spans="1:9" ht="12.75" customHeight="1">
      <c r="A214" s="29" t="str">
        <f>IF(D214=著作者名検索!$B$2,ROW(),"")</f>
        <v/>
      </c>
      <c r="B214" s="29" t="str">
        <f>IF(E214=仮名検索!$B$2,ROW(),"")</f>
        <v/>
      </c>
      <c r="C214" s="29" t="str">
        <f>IF(H214=書名検索!$B$2,ROW(),"")</f>
        <v/>
      </c>
      <c r="D214" s="43" t="s">
        <v>615</v>
      </c>
      <c r="E214" s="39" t="s">
        <v>616</v>
      </c>
      <c r="F214" s="37" t="s">
        <v>65</v>
      </c>
      <c r="G214" s="37" t="s">
        <v>43</v>
      </c>
      <c r="H214" s="44" t="s">
        <v>629</v>
      </c>
      <c r="I214" s="39" t="s">
        <v>67</v>
      </c>
    </row>
    <row r="215" spans="1:9" ht="12.75" customHeight="1">
      <c r="A215" s="29" t="str">
        <f>IF(D215=著作者名検索!$B$2,ROW(),"")</f>
        <v/>
      </c>
      <c r="B215" s="29" t="str">
        <f>IF(E215=仮名検索!$B$2,ROW(),"")</f>
        <v/>
      </c>
      <c r="C215" s="29" t="str">
        <f>IF(H215=書名検索!$B$2,ROW(),"")</f>
        <v/>
      </c>
      <c r="D215" s="43" t="s">
        <v>615</v>
      </c>
      <c r="E215" s="39" t="s">
        <v>616</v>
      </c>
      <c r="F215" s="37" t="s">
        <v>65</v>
      </c>
      <c r="G215" s="37" t="s">
        <v>43</v>
      </c>
      <c r="H215" s="44" t="s">
        <v>630</v>
      </c>
      <c r="I215" s="39" t="s">
        <v>67</v>
      </c>
    </row>
    <row r="216" spans="1:9" ht="12.75" customHeight="1">
      <c r="A216" s="29" t="str">
        <f>IF(D216=著作者名検索!$B$2,ROW(),"")</f>
        <v/>
      </c>
      <c r="B216" s="29" t="str">
        <f>IF(E216=仮名検索!$B$2,ROW(),"")</f>
        <v/>
      </c>
      <c r="C216" s="29" t="str">
        <f>IF(H216=書名検索!$B$2,ROW(),"")</f>
        <v/>
      </c>
      <c r="D216" s="35" t="s">
        <v>631</v>
      </c>
      <c r="E216" s="38" t="s">
        <v>632</v>
      </c>
      <c r="F216" s="37" t="s">
        <v>34</v>
      </c>
      <c r="G216" s="39" t="s">
        <v>29</v>
      </c>
      <c r="H216" s="58" t="s">
        <v>633</v>
      </c>
      <c r="I216" s="36" t="s">
        <v>634</v>
      </c>
    </row>
    <row r="217" spans="1:9" ht="12.75" customHeight="1">
      <c r="A217" s="29" t="str">
        <f>IF(D217=著作者名検索!$B$2,ROW(),"")</f>
        <v/>
      </c>
      <c r="B217" s="29" t="str">
        <f>IF(E217=仮名検索!$B$2,ROW(),"")</f>
        <v/>
      </c>
      <c r="C217" s="29" t="str">
        <f>IF(H217=書名検索!$B$2,ROW(),"")</f>
        <v/>
      </c>
      <c r="D217" s="45" t="s">
        <v>635</v>
      </c>
      <c r="E217" s="46" t="s">
        <v>636</v>
      </c>
      <c r="F217" s="47" t="s">
        <v>80</v>
      </c>
      <c r="G217" s="47" t="s">
        <v>637</v>
      </c>
      <c r="H217" s="46" t="s">
        <v>181</v>
      </c>
      <c r="I217" s="46" t="s">
        <v>181</v>
      </c>
    </row>
    <row r="218" spans="1:9" ht="12.75" customHeight="1">
      <c r="A218" s="29" t="str">
        <f>IF(D218=著作者名検索!$B$2,ROW(),"")</f>
        <v/>
      </c>
      <c r="B218" s="29" t="str">
        <f>IF(E218=仮名検索!$B$2,ROW(),"")</f>
        <v/>
      </c>
      <c r="C218" s="29" t="str">
        <f>IF(H218=書名検索!$B$2,ROW(),"")</f>
        <v/>
      </c>
      <c r="D218" s="35" t="s">
        <v>638</v>
      </c>
      <c r="E218" s="39" t="s">
        <v>639</v>
      </c>
      <c r="F218" s="37" t="s">
        <v>65</v>
      </c>
      <c r="G218" s="37" t="s">
        <v>43</v>
      </c>
      <c r="H218" s="38" t="s">
        <v>640</v>
      </c>
      <c r="I218" s="39" t="s">
        <v>132</v>
      </c>
    </row>
    <row r="219" spans="1:9" ht="12.75" customHeight="1">
      <c r="A219" s="29" t="str">
        <f>IF(D219=著作者名検索!$B$2,ROW(),"")</f>
        <v/>
      </c>
      <c r="B219" s="29" t="str">
        <f>IF(E219=仮名検索!$B$2,ROW(),"")</f>
        <v/>
      </c>
      <c r="C219" s="29" t="str">
        <f>IF(H219=書名検索!$B$2,ROW(),"")</f>
        <v/>
      </c>
      <c r="D219" s="30" t="s">
        <v>641</v>
      </c>
      <c r="E219" s="31" t="s">
        <v>642</v>
      </c>
      <c r="F219" s="32" t="s">
        <v>18</v>
      </c>
      <c r="G219" s="32" t="s">
        <v>643</v>
      </c>
      <c r="H219" s="33" t="s">
        <v>644</v>
      </c>
      <c r="I219" s="34" t="s">
        <v>21</v>
      </c>
    </row>
    <row r="220" spans="1:9" ht="12.75" customHeight="1">
      <c r="A220" s="29" t="str">
        <f>IF(D220=著作者名検索!$B$2,ROW(),"")</f>
        <v/>
      </c>
      <c r="B220" s="29" t="str">
        <f>IF(E220=仮名検索!$B$2,ROW(),"")</f>
        <v/>
      </c>
      <c r="C220" s="29" t="str">
        <f>IF(H220=書名検索!$B$2,ROW(),"")</f>
        <v/>
      </c>
      <c r="D220" s="30" t="s">
        <v>645</v>
      </c>
      <c r="E220" s="31" t="s">
        <v>646</v>
      </c>
      <c r="F220" s="32" t="s">
        <v>85</v>
      </c>
      <c r="G220" s="32" t="s">
        <v>647</v>
      </c>
      <c r="H220" s="33" t="s">
        <v>648</v>
      </c>
      <c r="I220" s="34" t="s">
        <v>548</v>
      </c>
    </row>
    <row r="221" spans="1:9" ht="12.75" customHeight="1">
      <c r="A221" s="29" t="str">
        <f>IF(D221=著作者名検索!$B$2,ROW(),"")</f>
        <v/>
      </c>
      <c r="B221" s="29" t="str">
        <f>IF(E221=仮名検索!$B$2,ROW(),"")</f>
        <v/>
      </c>
      <c r="C221" s="29" t="str">
        <f>IF(H221=書名検索!$B$2,ROW(),"")</f>
        <v/>
      </c>
      <c r="D221" s="35" t="s">
        <v>649</v>
      </c>
      <c r="E221" s="36" t="s">
        <v>650</v>
      </c>
      <c r="F221" s="37" t="s">
        <v>28</v>
      </c>
      <c r="G221" s="37" t="s">
        <v>29</v>
      </c>
      <c r="H221" s="38" t="s">
        <v>651</v>
      </c>
      <c r="I221" s="36" t="s">
        <v>99</v>
      </c>
    </row>
    <row r="222" spans="1:9" ht="12.75" customHeight="1">
      <c r="A222" s="29" t="str">
        <f>IF(D222=著作者名検索!$B$2,ROW(),"")</f>
        <v/>
      </c>
      <c r="B222" s="29" t="str">
        <f>IF(E222=仮名検索!$B$2,ROW(),"")</f>
        <v/>
      </c>
      <c r="C222" s="29" t="str">
        <f>IF(H222=書名検索!$B$2,ROW(),"")</f>
        <v/>
      </c>
      <c r="D222" s="45" t="s">
        <v>652</v>
      </c>
      <c r="E222" s="46" t="s">
        <v>653</v>
      </c>
      <c r="F222" s="47" t="s">
        <v>115</v>
      </c>
      <c r="G222" s="47" t="s">
        <v>654</v>
      </c>
      <c r="H222" s="49" t="s">
        <v>279</v>
      </c>
      <c r="I222" s="49" t="s">
        <v>279</v>
      </c>
    </row>
    <row r="223" spans="1:9" ht="12.75" customHeight="1">
      <c r="A223" s="29" t="str">
        <f>IF(D223=著作者名検索!$B$2,ROW(),"")</f>
        <v/>
      </c>
      <c r="B223" s="29" t="str">
        <f>IF(E223=仮名検索!$B$2,ROW(),"")</f>
        <v/>
      </c>
      <c r="C223" s="29" t="str">
        <f>IF(H223=書名検索!$B$2,ROW(),"")</f>
        <v/>
      </c>
      <c r="D223" s="45" t="s">
        <v>655</v>
      </c>
      <c r="E223" s="46" t="s">
        <v>656</v>
      </c>
      <c r="F223" s="47" t="s">
        <v>115</v>
      </c>
      <c r="G223" s="47">
        <v>177</v>
      </c>
      <c r="H223" s="49" t="s">
        <v>657</v>
      </c>
      <c r="I223" s="49" t="s">
        <v>658</v>
      </c>
    </row>
    <row r="224" spans="1:9" ht="12.75" customHeight="1">
      <c r="A224" s="29" t="str">
        <f>IF(D224=著作者名検索!$B$2,ROW(),"")</f>
        <v/>
      </c>
      <c r="B224" s="29" t="str">
        <f>IF(E224=仮名検索!$B$2,ROW(),"")</f>
        <v/>
      </c>
      <c r="C224" s="29" t="str">
        <f>IF(H224=書名検索!$B$2,ROW(),"")</f>
        <v/>
      </c>
      <c r="D224" s="35" t="s">
        <v>659</v>
      </c>
      <c r="E224" s="38" t="s">
        <v>660</v>
      </c>
      <c r="F224" s="37" t="s">
        <v>34</v>
      </c>
      <c r="G224" s="39" t="s">
        <v>29</v>
      </c>
      <c r="H224" s="38" t="s">
        <v>661</v>
      </c>
      <c r="I224" s="36" t="s">
        <v>36</v>
      </c>
    </row>
    <row r="225" spans="1:9" ht="12.75" customHeight="1">
      <c r="A225" s="29" t="str">
        <f>IF(D225=著作者名検索!$B$2,ROW(),"")</f>
        <v/>
      </c>
      <c r="B225" s="29" t="str">
        <f>IF(E225=仮名検索!$B$2,ROW(),"")</f>
        <v/>
      </c>
      <c r="C225" s="29" t="str">
        <f>IF(H225=書名検索!$B$2,ROW(),"")</f>
        <v/>
      </c>
      <c r="D225" s="45" t="s">
        <v>662</v>
      </c>
      <c r="E225" s="46" t="s">
        <v>663</v>
      </c>
      <c r="F225" s="47" t="s">
        <v>115</v>
      </c>
      <c r="G225" s="47">
        <v>300</v>
      </c>
      <c r="H225" s="49" t="s">
        <v>664</v>
      </c>
      <c r="I225" s="49" t="s">
        <v>123</v>
      </c>
    </row>
    <row r="226" spans="1:9" ht="12.75" customHeight="1">
      <c r="A226" s="29" t="str">
        <f>IF(D226=著作者名検索!$B$2,ROW(),"")</f>
        <v/>
      </c>
      <c r="B226" s="29" t="str">
        <f>IF(E226=仮名検索!$B$2,ROW(),"")</f>
        <v/>
      </c>
      <c r="C226" s="29" t="str">
        <f>IF(H226=書名検索!$B$2,ROW(),"")</f>
        <v/>
      </c>
      <c r="D226" s="40" t="s">
        <v>665</v>
      </c>
      <c r="E226" s="41" t="s">
        <v>666</v>
      </c>
      <c r="F226" s="42" t="s">
        <v>24</v>
      </c>
      <c r="G226" s="42">
        <v>151</v>
      </c>
      <c r="H226" s="41" t="s">
        <v>667</v>
      </c>
      <c r="I226" s="41" t="s">
        <v>668</v>
      </c>
    </row>
    <row r="227" spans="1:9" ht="12.75" customHeight="1">
      <c r="A227" s="29" t="str">
        <f>IF(D227=著作者名検索!$B$2,ROW(),"")</f>
        <v/>
      </c>
      <c r="B227" s="29" t="str">
        <f>IF(E227=仮名検索!$B$2,ROW(),"")</f>
        <v/>
      </c>
      <c r="C227" s="29" t="str">
        <f>IF(H227=書名検索!$B$2,ROW(),"")</f>
        <v/>
      </c>
      <c r="D227" s="45" t="s">
        <v>665</v>
      </c>
      <c r="E227" s="46" t="s">
        <v>666</v>
      </c>
      <c r="F227" s="47" t="s">
        <v>171</v>
      </c>
      <c r="G227" s="47" t="s">
        <v>669</v>
      </c>
      <c r="H227" s="46" t="s">
        <v>670</v>
      </c>
      <c r="I227" s="46" t="s">
        <v>416</v>
      </c>
    </row>
    <row r="228" spans="1:9" ht="12.75" customHeight="1">
      <c r="A228" s="29" t="str">
        <f>IF(D228=著作者名検索!$B$2,ROW(),"")</f>
        <v/>
      </c>
      <c r="B228" s="29" t="str">
        <f>IF(E228=仮名検索!$B$2,ROW(),"")</f>
        <v/>
      </c>
      <c r="C228" s="29" t="str">
        <f>IF(H228=書名検索!$B$2,ROW(),"")</f>
        <v/>
      </c>
      <c r="D228" s="30" t="s">
        <v>665</v>
      </c>
      <c r="E228" s="31" t="s">
        <v>666</v>
      </c>
      <c r="F228" s="32" t="s">
        <v>18</v>
      </c>
      <c r="G228" s="32" t="s">
        <v>643</v>
      </c>
      <c r="H228" s="33" t="s">
        <v>671</v>
      </c>
      <c r="I228" s="34" t="s">
        <v>21</v>
      </c>
    </row>
    <row r="229" spans="1:9" ht="12.75" customHeight="1">
      <c r="A229" s="29" t="str">
        <f>IF(D229=著作者名検索!$B$2,ROW(),"")</f>
        <v/>
      </c>
      <c r="B229" s="29" t="str">
        <f>IF(E229=仮名検索!$B$2,ROW(),"")</f>
        <v/>
      </c>
      <c r="C229" s="29" t="str">
        <f>IF(H229=書名検索!$B$2,ROW(),"")</f>
        <v/>
      </c>
      <c r="D229" s="45" t="s">
        <v>665</v>
      </c>
      <c r="E229" s="46" t="s">
        <v>666</v>
      </c>
      <c r="F229" s="47" t="s">
        <v>171</v>
      </c>
      <c r="G229" s="47" t="s">
        <v>672</v>
      </c>
      <c r="H229" s="46" t="s">
        <v>673</v>
      </c>
      <c r="I229" s="46" t="s">
        <v>674</v>
      </c>
    </row>
    <row r="230" spans="1:9" ht="12.75" customHeight="1">
      <c r="A230" s="29" t="str">
        <f>IF(D230=著作者名検索!$B$2,ROW(),"")</f>
        <v/>
      </c>
      <c r="B230" s="29" t="str">
        <f>IF(E230=仮名検索!$B$2,ROW(),"")</f>
        <v/>
      </c>
      <c r="C230" s="29" t="str">
        <f>IF(H230=書名検索!$B$2,ROW(),"")</f>
        <v/>
      </c>
      <c r="D230" s="40" t="s">
        <v>675</v>
      </c>
      <c r="E230" s="41" t="s">
        <v>676</v>
      </c>
      <c r="F230" s="42" t="s">
        <v>18</v>
      </c>
      <c r="G230" s="42" t="s">
        <v>561</v>
      </c>
      <c r="H230" s="41" t="s">
        <v>677</v>
      </c>
      <c r="I230" s="41" t="s">
        <v>563</v>
      </c>
    </row>
    <row r="231" spans="1:9" ht="12.75" customHeight="1">
      <c r="A231" s="29" t="str">
        <f>IF(D231=著作者名検索!$B$2,ROW(),"")</f>
        <v/>
      </c>
      <c r="B231" s="29" t="str">
        <f>IF(E231=仮名検索!$B$2,ROW(),"")</f>
        <v/>
      </c>
      <c r="C231" s="29" t="str">
        <f>IF(H231=書名検索!$B$2,ROW(),"")</f>
        <v/>
      </c>
      <c r="D231" s="30" t="s">
        <v>678</v>
      </c>
      <c r="E231" s="31" t="s">
        <v>679</v>
      </c>
      <c r="F231" s="32" t="s">
        <v>18</v>
      </c>
      <c r="G231" s="32" t="s">
        <v>19</v>
      </c>
      <c r="H231" s="33" t="s">
        <v>680</v>
      </c>
      <c r="I231" s="34" t="s">
        <v>21</v>
      </c>
    </row>
    <row r="232" spans="1:9" ht="12.75" customHeight="1">
      <c r="A232" s="29" t="str">
        <f>IF(D232=著作者名検索!$B$2,ROW(),"")</f>
        <v/>
      </c>
      <c r="B232" s="29" t="str">
        <f>IF(E232=仮名検索!$B$2,ROW(),"")</f>
        <v/>
      </c>
      <c r="C232" s="29" t="str">
        <f>IF(H232=書名検索!$B$2,ROW(),"")</f>
        <v/>
      </c>
      <c r="D232" s="45" t="s">
        <v>681</v>
      </c>
      <c r="E232" s="46" t="s">
        <v>682</v>
      </c>
      <c r="F232" s="47" t="s">
        <v>115</v>
      </c>
      <c r="G232" s="47">
        <v>301</v>
      </c>
      <c r="H232" s="49" t="s">
        <v>683</v>
      </c>
      <c r="I232" s="49" t="s">
        <v>123</v>
      </c>
    </row>
    <row r="233" spans="1:9" ht="12.75" customHeight="1">
      <c r="A233" s="29" t="str">
        <f>IF(D233=著作者名検索!$B$2,ROW(),"")</f>
        <v/>
      </c>
      <c r="B233" s="29" t="str">
        <f>IF(E233=仮名検索!$B$2,ROW(),"")</f>
        <v/>
      </c>
      <c r="C233" s="29" t="str">
        <f>IF(H233=書名検索!$B$2,ROW(),"")</f>
        <v/>
      </c>
      <c r="D233" s="40" t="s">
        <v>684</v>
      </c>
      <c r="E233" s="41" t="s">
        <v>684</v>
      </c>
      <c r="F233" s="42" t="s">
        <v>18</v>
      </c>
      <c r="G233" s="42" t="s">
        <v>685</v>
      </c>
      <c r="H233" s="41" t="s">
        <v>686</v>
      </c>
      <c r="I233" s="41" t="s">
        <v>554</v>
      </c>
    </row>
    <row r="234" spans="1:9" ht="12.75" customHeight="1">
      <c r="A234" s="29" t="str">
        <f>IF(D234=著作者名検索!$B$2,ROW(),"")</f>
        <v/>
      </c>
      <c r="B234" s="29" t="str">
        <f>IF(E234=仮名検索!$B$2,ROW(),"")</f>
        <v/>
      </c>
      <c r="C234" s="29" t="str">
        <f>IF(H234=書名検索!$B$2,ROW(),"")</f>
        <v/>
      </c>
      <c r="D234" s="30" t="s">
        <v>687</v>
      </c>
      <c r="E234" s="31" t="s">
        <v>688</v>
      </c>
      <c r="F234" s="32" t="s">
        <v>18</v>
      </c>
      <c r="G234" s="32" t="s">
        <v>19</v>
      </c>
      <c r="H234" s="33" t="s">
        <v>689</v>
      </c>
      <c r="I234" s="34" t="s">
        <v>21</v>
      </c>
    </row>
    <row r="235" spans="1:9" ht="12.75" customHeight="1">
      <c r="A235" s="29" t="str">
        <f>IF(D235=著作者名検索!$B$2,ROW(),"")</f>
        <v/>
      </c>
      <c r="B235" s="29" t="str">
        <f>IF(E235=仮名検索!$B$2,ROW(),"")</f>
        <v/>
      </c>
      <c r="C235" s="29" t="str">
        <f>IF(H235=書名検索!$B$2,ROW(),"")</f>
        <v/>
      </c>
      <c r="D235" s="40" t="s">
        <v>690</v>
      </c>
      <c r="E235" s="41" t="s">
        <v>691</v>
      </c>
      <c r="F235" s="42" t="s">
        <v>85</v>
      </c>
      <c r="G235" s="42" t="s">
        <v>105</v>
      </c>
      <c r="H235" s="41" t="s">
        <v>692</v>
      </c>
      <c r="I235" s="41" t="s">
        <v>95</v>
      </c>
    </row>
    <row r="236" spans="1:9" ht="12.75" customHeight="1">
      <c r="A236" s="29" t="str">
        <f>IF(D236=著作者名検索!$B$2,ROW(),"")</f>
        <v/>
      </c>
      <c r="B236" s="29" t="str">
        <f>IF(E236=仮名検索!$B$2,ROW(),"")</f>
        <v/>
      </c>
      <c r="C236" s="29" t="str">
        <f>IF(H236=書名検索!$B$2,ROW(),"")</f>
        <v/>
      </c>
      <c r="D236" s="40" t="s">
        <v>693</v>
      </c>
      <c r="E236" s="41" t="s">
        <v>694</v>
      </c>
      <c r="F236" s="42" t="s">
        <v>48</v>
      </c>
      <c r="G236" s="42" t="s">
        <v>695</v>
      </c>
      <c r="H236" s="41" t="s">
        <v>696</v>
      </c>
      <c r="I236" s="41" t="s">
        <v>697</v>
      </c>
    </row>
    <row r="237" spans="1:9" ht="12.75" customHeight="1">
      <c r="A237" s="29" t="str">
        <f>IF(D237=著作者名検索!$B$2,ROW(),"")</f>
        <v/>
      </c>
      <c r="B237" s="29" t="str">
        <f>IF(E237=仮名検索!$B$2,ROW(),"")</f>
        <v/>
      </c>
      <c r="C237" s="29" t="str">
        <f>IF(H237=書名検索!$B$2,ROW(),"")</f>
        <v/>
      </c>
      <c r="D237" s="35" t="s">
        <v>698</v>
      </c>
      <c r="E237" s="39" t="s">
        <v>699</v>
      </c>
      <c r="F237" s="37" t="s">
        <v>65</v>
      </c>
      <c r="G237" s="37" t="s">
        <v>29</v>
      </c>
      <c r="H237" s="38" t="s">
        <v>700</v>
      </c>
      <c r="I237" s="36" t="s">
        <v>300</v>
      </c>
    </row>
    <row r="238" spans="1:9" ht="12.75" customHeight="1">
      <c r="A238" s="29" t="str">
        <f>IF(D238=著作者名検索!$B$2,ROW(),"")</f>
        <v/>
      </c>
      <c r="B238" s="29" t="str">
        <f>IF(E238=仮名検索!$B$2,ROW(),"")</f>
        <v/>
      </c>
      <c r="C238" s="29" t="str">
        <f>IF(H238=書名検索!$B$2,ROW(),"")</f>
        <v/>
      </c>
      <c r="D238" s="40" t="s">
        <v>701</v>
      </c>
      <c r="E238" s="41" t="s">
        <v>702</v>
      </c>
      <c r="F238" s="42" t="s">
        <v>48</v>
      </c>
      <c r="G238" s="42" t="s">
        <v>703</v>
      </c>
      <c r="H238" s="41" t="s">
        <v>704</v>
      </c>
      <c r="I238" s="46" t="s">
        <v>705</v>
      </c>
    </row>
    <row r="239" spans="1:9" ht="12.75" customHeight="1">
      <c r="A239" s="29" t="str">
        <f>IF(D239=著作者名検索!$B$2,ROW(),"")</f>
        <v/>
      </c>
      <c r="B239" s="29" t="str">
        <f>IF(E239=仮名検索!$B$2,ROW(),"")</f>
        <v/>
      </c>
      <c r="C239" s="29" t="str">
        <f>IF(H239=書名検索!$B$2,ROW(),"")</f>
        <v/>
      </c>
      <c r="D239" s="30" t="s">
        <v>706</v>
      </c>
      <c r="E239" s="31" t="s">
        <v>707</v>
      </c>
      <c r="F239" s="32" t="s">
        <v>18</v>
      </c>
      <c r="G239" s="32" t="s">
        <v>19</v>
      </c>
      <c r="H239" s="33" t="s">
        <v>708</v>
      </c>
      <c r="I239" s="34" t="s">
        <v>21</v>
      </c>
    </row>
    <row r="240" spans="1:9" ht="12.75" customHeight="1">
      <c r="A240" s="29" t="str">
        <f>IF(D240=著作者名検索!$B$2,ROW(),"")</f>
        <v/>
      </c>
      <c r="B240" s="29" t="str">
        <f>IF(E240=仮名検索!$B$2,ROW(),"")</f>
        <v/>
      </c>
      <c r="C240" s="29" t="str">
        <f>IF(H240=書名検索!$B$2,ROW(),"")</f>
        <v/>
      </c>
      <c r="D240" s="35" t="s">
        <v>709</v>
      </c>
      <c r="E240" s="36" t="s">
        <v>710</v>
      </c>
      <c r="F240" s="37" t="s">
        <v>28</v>
      </c>
      <c r="G240" s="37" t="s">
        <v>43</v>
      </c>
      <c r="H240" s="38" t="s">
        <v>711</v>
      </c>
      <c r="I240" s="36" t="s">
        <v>45</v>
      </c>
    </row>
    <row r="241" spans="1:9" ht="12.75" customHeight="1">
      <c r="A241" s="29" t="str">
        <f>IF(D241=著作者名検索!$B$2,ROW(),"")</f>
        <v/>
      </c>
      <c r="B241" s="29" t="str">
        <f>IF(E241=仮名検索!$B$2,ROW(),"")</f>
        <v/>
      </c>
      <c r="C241" s="29" t="str">
        <f>IF(H241=書名検索!$B$2,ROW(),"")</f>
        <v/>
      </c>
      <c r="D241" s="35" t="s">
        <v>712</v>
      </c>
      <c r="E241" s="38" t="s">
        <v>713</v>
      </c>
      <c r="F241" s="37" t="s">
        <v>34</v>
      </c>
      <c r="G241" s="39" t="s">
        <v>29</v>
      </c>
      <c r="H241" s="38" t="s">
        <v>714</v>
      </c>
      <c r="I241" s="36" t="s">
        <v>715</v>
      </c>
    </row>
    <row r="242" spans="1:9" ht="12.75" customHeight="1">
      <c r="A242" s="29" t="str">
        <f>IF(D242=著作者名検索!$B$2,ROW(),"")</f>
        <v/>
      </c>
      <c r="B242" s="29" t="str">
        <f>IF(E242=仮名検索!$B$2,ROW(),"")</f>
        <v/>
      </c>
      <c r="C242" s="29" t="str">
        <f>IF(H242=書名検索!$B$2,ROW(),"")</f>
        <v/>
      </c>
      <c r="D242" s="30" t="s">
        <v>716</v>
      </c>
      <c r="E242" s="31" t="s">
        <v>717</v>
      </c>
      <c r="F242" s="32" t="s">
        <v>18</v>
      </c>
      <c r="G242" s="32" t="s">
        <v>643</v>
      </c>
      <c r="H242" s="33" t="s">
        <v>718</v>
      </c>
      <c r="I242" s="34" t="s">
        <v>21</v>
      </c>
    </row>
    <row r="243" spans="1:9" ht="12.75" customHeight="1">
      <c r="A243" s="29" t="str">
        <f>IF(D243=著作者名検索!$B$2,ROW(),"")</f>
        <v/>
      </c>
      <c r="B243" s="29" t="str">
        <f>IF(E243=仮名検索!$B$2,ROW(),"")</f>
        <v/>
      </c>
      <c r="C243" s="29" t="str">
        <f>IF(H243=書名検索!$B$2,ROW(),"")</f>
        <v/>
      </c>
      <c r="D243" s="30" t="s">
        <v>719</v>
      </c>
      <c r="E243" s="31" t="s">
        <v>720</v>
      </c>
      <c r="F243" s="32" t="s">
        <v>24</v>
      </c>
      <c r="G243" s="32">
        <v>282</v>
      </c>
      <c r="H243" s="33" t="s">
        <v>721</v>
      </c>
      <c r="I243" s="34" t="s">
        <v>21</v>
      </c>
    </row>
    <row r="244" spans="1:9" ht="12.75" customHeight="1">
      <c r="A244" s="29" t="str">
        <f>IF(D244=著作者名検索!$B$2,ROW(),"")</f>
        <v/>
      </c>
      <c r="B244" s="29" t="str">
        <f>IF(E244=仮名検索!$B$2,ROW(),"")</f>
        <v/>
      </c>
      <c r="C244" s="29" t="str">
        <f>IF(H244=書名検索!$B$2,ROW(),"")</f>
        <v/>
      </c>
      <c r="D244" s="35" t="s">
        <v>722</v>
      </c>
      <c r="E244" s="36" t="s">
        <v>723</v>
      </c>
      <c r="F244" s="37" t="s">
        <v>28</v>
      </c>
      <c r="G244" s="37" t="s">
        <v>43</v>
      </c>
      <c r="H244" s="38" t="s">
        <v>724</v>
      </c>
      <c r="I244" s="36" t="s">
        <v>312</v>
      </c>
    </row>
    <row r="245" spans="1:9" ht="12.75" customHeight="1">
      <c r="A245" s="29" t="str">
        <f>IF(D245=著作者名検索!$B$2,ROW(),"")</f>
        <v/>
      </c>
      <c r="B245" s="29" t="str">
        <f>IF(E245=仮名検索!$B$2,ROW(),"")</f>
        <v/>
      </c>
      <c r="C245" s="29" t="str">
        <f>IF(H245=書名検索!$B$2,ROW(),"")</f>
        <v/>
      </c>
      <c r="D245" s="40" t="s">
        <v>725</v>
      </c>
      <c r="E245" s="41" t="s">
        <v>726</v>
      </c>
      <c r="F245" s="42" t="s">
        <v>24</v>
      </c>
      <c r="G245" s="42">
        <v>187</v>
      </c>
      <c r="H245" s="41" t="s">
        <v>727</v>
      </c>
      <c r="I245" s="41" t="s">
        <v>728</v>
      </c>
    </row>
    <row r="246" spans="1:9" ht="12.75" customHeight="1">
      <c r="A246" s="29" t="str">
        <f>IF(D246=著作者名検索!$B$2,ROW(),"")</f>
        <v/>
      </c>
      <c r="B246" s="29" t="str">
        <f>IF(E246=仮名検索!$B$2,ROW(),"")</f>
        <v/>
      </c>
      <c r="C246" s="29" t="str">
        <f>IF(H246=書名検索!$B$2,ROW(),"")</f>
        <v/>
      </c>
      <c r="D246" s="35" t="s">
        <v>729</v>
      </c>
      <c r="E246" s="38" t="s">
        <v>730</v>
      </c>
      <c r="F246" s="37" t="s">
        <v>34</v>
      </c>
      <c r="G246" s="48" t="s">
        <v>43</v>
      </c>
      <c r="H246" s="38" t="s">
        <v>731</v>
      </c>
      <c r="I246" s="36" t="s">
        <v>732</v>
      </c>
    </row>
    <row r="247" spans="1:9" ht="12.75" customHeight="1">
      <c r="A247" s="29" t="str">
        <f>IF(D247=著作者名検索!$B$2,ROW(),"")</f>
        <v/>
      </c>
      <c r="B247" s="29" t="str">
        <f>IF(E247=仮名検索!$B$2,ROW(),"")</f>
        <v/>
      </c>
      <c r="C247" s="29" t="str">
        <f>IF(H247=書名検索!$B$2,ROW(),"")</f>
        <v/>
      </c>
      <c r="D247" s="30" t="s">
        <v>733</v>
      </c>
      <c r="E247" s="31" t="s">
        <v>734</v>
      </c>
      <c r="F247" s="32" t="s">
        <v>24</v>
      </c>
      <c r="G247" s="32">
        <v>281</v>
      </c>
      <c r="H247" s="33" t="s">
        <v>735</v>
      </c>
      <c r="I247" s="34" t="s">
        <v>21</v>
      </c>
    </row>
    <row r="248" spans="1:9" ht="12.75" customHeight="1">
      <c r="A248" s="29" t="str">
        <f>IF(D248=著作者名検索!$B$2,ROW(),"")</f>
        <v/>
      </c>
      <c r="B248" s="29" t="str">
        <f>IF(E248=仮名検索!$B$2,ROW(),"")</f>
        <v/>
      </c>
      <c r="C248" s="29" t="str">
        <f>IF(H248=書名検索!$B$2,ROW(),"")</f>
        <v/>
      </c>
      <c r="D248" s="40" t="s">
        <v>736</v>
      </c>
      <c r="E248" s="41" t="s">
        <v>737</v>
      </c>
      <c r="F248" s="42" t="s">
        <v>18</v>
      </c>
      <c r="G248" s="42" t="s">
        <v>561</v>
      </c>
      <c r="H248" s="41" t="s">
        <v>738</v>
      </c>
      <c r="I248" s="41" t="s">
        <v>563</v>
      </c>
    </row>
    <row r="249" spans="1:9" ht="12.75" customHeight="1">
      <c r="A249" s="29" t="str">
        <f>IF(D249=著作者名検索!$B$2,ROW(),"")</f>
        <v/>
      </c>
      <c r="B249" s="29" t="str">
        <f>IF(E249=仮名検索!$B$2,ROW(),"")</f>
        <v/>
      </c>
      <c r="C249" s="29" t="str">
        <f>IF(H249=書名検索!$B$2,ROW(),"")</f>
        <v/>
      </c>
      <c r="D249" s="30" t="s">
        <v>739</v>
      </c>
      <c r="E249" s="31" t="s">
        <v>740</v>
      </c>
      <c r="F249" s="32" t="s">
        <v>226</v>
      </c>
      <c r="G249" s="32" t="s">
        <v>741</v>
      </c>
      <c r="H249" s="33" t="s">
        <v>742</v>
      </c>
      <c r="I249" s="34" t="s">
        <v>21</v>
      </c>
    </row>
    <row r="250" spans="1:9" ht="12.75" customHeight="1">
      <c r="A250" s="29" t="str">
        <f>IF(D250=著作者名検索!$B$2,ROW(),"")</f>
        <v/>
      </c>
      <c r="B250" s="29" t="str">
        <f>IF(E250=仮名検索!$B$2,ROW(),"")</f>
        <v/>
      </c>
      <c r="C250" s="29" t="str">
        <f>IF(H250=書名検索!$B$2,ROW(),"")</f>
        <v/>
      </c>
      <c r="D250" s="35" t="s">
        <v>743</v>
      </c>
      <c r="E250" s="39" t="s">
        <v>744</v>
      </c>
      <c r="F250" s="37" t="s">
        <v>65</v>
      </c>
      <c r="G250" s="37" t="s">
        <v>43</v>
      </c>
      <c r="H250" s="38" t="s">
        <v>745</v>
      </c>
      <c r="I250" s="39" t="s">
        <v>132</v>
      </c>
    </row>
    <row r="251" spans="1:9" ht="12.75" customHeight="1">
      <c r="A251" s="29" t="str">
        <f>IF(D251=著作者名検索!$B$2,ROW(),"")</f>
        <v/>
      </c>
      <c r="B251" s="29" t="str">
        <f>IF(E251=仮名検索!$B$2,ROW(),"")</f>
        <v/>
      </c>
      <c r="C251" s="29" t="str">
        <f>IF(H251=書名検索!$B$2,ROW(),"")</f>
        <v/>
      </c>
      <c r="D251" s="45" t="s">
        <v>746</v>
      </c>
      <c r="E251" s="46" t="s">
        <v>747</v>
      </c>
      <c r="F251" s="47" t="s">
        <v>115</v>
      </c>
      <c r="G251" s="47">
        <v>301</v>
      </c>
      <c r="H251" s="49" t="s">
        <v>748</v>
      </c>
      <c r="I251" s="49" t="s">
        <v>123</v>
      </c>
    </row>
    <row r="252" spans="1:9" ht="12.75" customHeight="1">
      <c r="A252" s="29" t="str">
        <f>IF(D252=著作者名検索!$B$2,ROW(),"")</f>
        <v/>
      </c>
      <c r="B252" s="29" t="str">
        <f>IF(E252=仮名検索!$B$2,ROW(),"")</f>
        <v/>
      </c>
      <c r="C252" s="29" t="str">
        <f>IF(H252=書名検索!$B$2,ROW(),"")</f>
        <v/>
      </c>
      <c r="D252" s="40" t="s">
        <v>749</v>
      </c>
      <c r="E252" s="41" t="s">
        <v>750</v>
      </c>
      <c r="F252" s="42" t="s">
        <v>226</v>
      </c>
      <c r="G252" s="42" t="s">
        <v>751</v>
      </c>
      <c r="H252" s="41" t="s">
        <v>752</v>
      </c>
      <c r="I252" s="41" t="s">
        <v>753</v>
      </c>
    </row>
    <row r="253" spans="1:9" ht="12.75" customHeight="1">
      <c r="A253" s="29" t="str">
        <f>IF(D253=著作者名検索!$B$2,ROW(),"")</f>
        <v/>
      </c>
      <c r="B253" s="29" t="str">
        <f>IF(E253=仮名検索!$B$2,ROW(),"")</f>
        <v/>
      </c>
      <c r="C253" s="29" t="str">
        <f>IF(H253=書名検索!$B$2,ROW(),"")</f>
        <v/>
      </c>
      <c r="D253" s="45" t="s">
        <v>754</v>
      </c>
      <c r="E253" s="46" t="s">
        <v>755</v>
      </c>
      <c r="F253" s="47" t="s">
        <v>115</v>
      </c>
      <c r="G253" s="47">
        <v>169</v>
      </c>
      <c r="H253" s="49" t="s">
        <v>756</v>
      </c>
      <c r="I253" s="49" t="s">
        <v>757</v>
      </c>
    </row>
    <row r="254" spans="1:9" ht="12.75" customHeight="1">
      <c r="A254" s="29" t="str">
        <f>IF(D254=著作者名検索!$B$2,ROW(),"")</f>
        <v/>
      </c>
      <c r="B254" s="29" t="str">
        <f>IF(E254=仮名検索!$B$2,ROW(),"")</f>
        <v/>
      </c>
      <c r="C254" s="29" t="str">
        <f>IF(H254=書名検索!$B$2,ROW(),"")</f>
        <v/>
      </c>
      <c r="D254" s="35" t="s">
        <v>758</v>
      </c>
      <c r="E254" s="36" t="s">
        <v>759</v>
      </c>
      <c r="F254" s="37" t="s">
        <v>28</v>
      </c>
      <c r="G254" s="37" t="s">
        <v>43</v>
      </c>
      <c r="H254" s="38" t="s">
        <v>760</v>
      </c>
      <c r="I254" s="36" t="s">
        <v>45</v>
      </c>
    </row>
    <row r="255" spans="1:9" ht="12.75" customHeight="1">
      <c r="A255" s="29" t="str">
        <f>IF(D255=著作者名検索!$B$2,ROW(),"")</f>
        <v/>
      </c>
      <c r="B255" s="29" t="str">
        <f>IF(E255=仮名検索!$B$2,ROW(),"")</f>
        <v/>
      </c>
      <c r="C255" s="29" t="str">
        <f>IF(H255=書名検索!$B$2,ROW(),"")</f>
        <v/>
      </c>
      <c r="D255" s="30" t="s">
        <v>761</v>
      </c>
      <c r="E255" s="31" t="s">
        <v>762</v>
      </c>
      <c r="F255" s="32" t="s">
        <v>75</v>
      </c>
      <c r="G255" s="32">
        <v>268</v>
      </c>
      <c r="H255" s="33" t="s">
        <v>763</v>
      </c>
      <c r="I255" s="34" t="s">
        <v>21</v>
      </c>
    </row>
    <row r="256" spans="1:9" ht="12.75" customHeight="1">
      <c r="A256" s="29" t="str">
        <f>IF(D256=著作者名検索!$B$2,ROW(),"")</f>
        <v/>
      </c>
      <c r="B256" s="29" t="str">
        <f>IF(E256=仮名検索!$B$2,ROW(),"")</f>
        <v/>
      </c>
      <c r="C256" s="29" t="str">
        <f>IF(H256=書名検索!$B$2,ROW(),"")</f>
        <v/>
      </c>
      <c r="D256" s="40" t="s">
        <v>764</v>
      </c>
      <c r="E256" s="41" t="s">
        <v>765</v>
      </c>
      <c r="F256" s="42" t="s">
        <v>24</v>
      </c>
      <c r="G256" s="42">
        <v>21</v>
      </c>
      <c r="H256" s="41" t="s">
        <v>506</v>
      </c>
      <c r="I256" s="41" t="s">
        <v>507</v>
      </c>
    </row>
    <row r="257" spans="1:9" ht="12.75" customHeight="1">
      <c r="A257" s="29" t="str">
        <f>IF(D257=著作者名検索!$B$2,ROW(),"")</f>
        <v/>
      </c>
      <c r="B257" s="29" t="str">
        <f>IF(E257=仮名検索!$B$2,ROW(),"")</f>
        <v/>
      </c>
      <c r="C257" s="29" t="str">
        <f>IF(H257=書名検索!$B$2,ROW(),"")</f>
        <v/>
      </c>
      <c r="D257" s="45" t="s">
        <v>764</v>
      </c>
      <c r="E257" s="46" t="s">
        <v>766</v>
      </c>
      <c r="F257" s="47" t="s">
        <v>28</v>
      </c>
      <c r="G257" s="47" t="s">
        <v>351</v>
      </c>
      <c r="H257" s="49" t="s">
        <v>767</v>
      </c>
      <c r="I257" s="49" t="s">
        <v>767</v>
      </c>
    </row>
    <row r="258" spans="1:9" ht="12.75" customHeight="1">
      <c r="A258" s="29" t="str">
        <f>IF(D258=著作者名検索!$B$2,ROW(),"")</f>
        <v/>
      </c>
      <c r="B258" s="29" t="str">
        <f>IF(E258=仮名検索!$B$2,ROW(),"")</f>
        <v/>
      </c>
      <c r="C258" s="29" t="str">
        <f>IF(H258=書名検索!$B$2,ROW(),"")</f>
        <v/>
      </c>
      <c r="D258" s="30" t="s">
        <v>764</v>
      </c>
      <c r="E258" s="31" t="s">
        <v>766</v>
      </c>
      <c r="F258" s="32" t="s">
        <v>18</v>
      </c>
      <c r="G258" s="32" t="s">
        <v>19</v>
      </c>
      <c r="H258" s="33" t="s">
        <v>768</v>
      </c>
      <c r="I258" s="34" t="s">
        <v>21</v>
      </c>
    </row>
    <row r="259" spans="1:9" ht="12.75" customHeight="1">
      <c r="A259" s="29" t="str">
        <f>IF(D259=著作者名検索!$B$2,ROW(),"")</f>
        <v/>
      </c>
      <c r="B259" s="29" t="str">
        <f>IF(E259=仮名検索!$B$2,ROW(),"")</f>
        <v/>
      </c>
      <c r="C259" s="29" t="str">
        <f>IF(H259=書名検索!$B$2,ROW(),"")</f>
        <v/>
      </c>
      <c r="D259" s="30" t="s">
        <v>769</v>
      </c>
      <c r="E259" s="31" t="s">
        <v>769</v>
      </c>
      <c r="F259" s="32" t="s">
        <v>226</v>
      </c>
      <c r="G259" s="32" t="s">
        <v>454</v>
      </c>
      <c r="H259" s="56" t="s">
        <v>770</v>
      </c>
      <c r="I259" s="34" t="s">
        <v>21</v>
      </c>
    </row>
    <row r="260" spans="1:9" ht="12.75" customHeight="1">
      <c r="A260" s="29" t="str">
        <f>IF(D260=著作者名検索!$B$2,ROW(),"")</f>
        <v/>
      </c>
      <c r="B260" s="29" t="str">
        <f>IF(E260=仮名検索!$B$2,ROW(),"")</f>
        <v/>
      </c>
      <c r="C260" s="29" t="str">
        <f>IF(H260=書名検索!$B$2,ROW(),"")</f>
        <v/>
      </c>
      <c r="D260" s="45" t="s">
        <v>771</v>
      </c>
      <c r="E260" s="46" t="s">
        <v>772</v>
      </c>
      <c r="F260" s="47" t="s">
        <v>80</v>
      </c>
      <c r="G260" s="47" t="s">
        <v>773</v>
      </c>
      <c r="H260" s="46" t="s">
        <v>774</v>
      </c>
      <c r="I260" s="46" t="s">
        <v>774</v>
      </c>
    </row>
    <row r="261" spans="1:9" ht="12.75" customHeight="1">
      <c r="A261" s="29" t="str">
        <f>IF(D261=著作者名検索!$B$2,ROW(),"")</f>
        <v/>
      </c>
      <c r="B261" s="29" t="str">
        <f>IF(E261=仮名検索!$B$2,ROW(),"")</f>
        <v/>
      </c>
      <c r="C261" s="29" t="str">
        <f>IF(H261=書名検索!$B$2,ROW(),"")</f>
        <v/>
      </c>
      <c r="D261" s="30" t="s">
        <v>775</v>
      </c>
      <c r="E261" s="31" t="s">
        <v>776</v>
      </c>
      <c r="F261" s="32" t="s">
        <v>75</v>
      </c>
      <c r="G261" s="32">
        <v>267</v>
      </c>
      <c r="H261" s="33" t="s">
        <v>777</v>
      </c>
      <c r="I261" s="34" t="s">
        <v>21</v>
      </c>
    </row>
    <row r="262" spans="1:9" ht="12.75" customHeight="1">
      <c r="A262" s="29" t="str">
        <f>IF(D262=著作者名検索!$B$2,ROW(),"")</f>
        <v/>
      </c>
      <c r="B262" s="29" t="str">
        <f>IF(E262=仮名検索!$B$2,ROW(),"")</f>
        <v/>
      </c>
      <c r="C262" s="29" t="str">
        <f>IF(H262=書名検索!$B$2,ROW(),"")</f>
        <v/>
      </c>
      <c r="D262" s="35" t="s">
        <v>778</v>
      </c>
      <c r="E262" s="39" t="s">
        <v>779</v>
      </c>
      <c r="F262" s="37" t="s">
        <v>65</v>
      </c>
      <c r="G262" s="37" t="s">
        <v>29</v>
      </c>
      <c r="H262" s="38" t="s">
        <v>780</v>
      </c>
      <c r="I262" s="36" t="s">
        <v>190</v>
      </c>
    </row>
    <row r="263" spans="1:9" ht="12.75" customHeight="1">
      <c r="A263" s="29" t="str">
        <f>IF(D263=著作者名検索!$B$2,ROW(),"")</f>
        <v/>
      </c>
      <c r="B263" s="29" t="str">
        <f>IF(E263=仮名検索!$B$2,ROW(),"")</f>
        <v/>
      </c>
      <c r="C263" s="29" t="str">
        <f>IF(H263=書名検索!$B$2,ROW(),"")</f>
        <v/>
      </c>
      <c r="D263" s="35" t="s">
        <v>781</v>
      </c>
      <c r="E263" s="38" t="s">
        <v>782</v>
      </c>
      <c r="F263" s="37" t="s">
        <v>34</v>
      </c>
      <c r="G263" s="48" t="s">
        <v>43</v>
      </c>
      <c r="H263" s="38" t="s">
        <v>783</v>
      </c>
      <c r="I263" s="36" t="s">
        <v>322</v>
      </c>
    </row>
    <row r="264" spans="1:9" ht="12.75" customHeight="1">
      <c r="A264" s="29" t="str">
        <f>IF(D264=著作者名検索!$B$2,ROW(),"")</f>
        <v/>
      </c>
      <c r="B264" s="29" t="str">
        <f>IF(E264=仮名検索!$B$2,ROW(),"")</f>
        <v/>
      </c>
      <c r="C264" s="29" t="str">
        <f>IF(H264=書名検索!$B$2,ROW(),"")</f>
        <v/>
      </c>
      <c r="D264" s="40" t="s">
        <v>784</v>
      </c>
      <c r="E264" s="41" t="s">
        <v>785</v>
      </c>
      <c r="F264" s="42" t="s">
        <v>226</v>
      </c>
      <c r="G264" s="42" t="s">
        <v>526</v>
      </c>
      <c r="H264" s="41" t="s">
        <v>786</v>
      </c>
      <c r="I264" s="41" t="s">
        <v>528</v>
      </c>
    </row>
    <row r="265" spans="1:9" ht="12.75" customHeight="1">
      <c r="A265" s="29" t="str">
        <f>IF(D265=著作者名検索!$B$2,ROW(),"")</f>
        <v/>
      </c>
      <c r="B265" s="29" t="str">
        <f>IF(E265=仮名検索!$B$2,ROW(),"")</f>
        <v/>
      </c>
      <c r="C265" s="29" t="str">
        <f>IF(H265=書名検索!$B$2,ROW(),"")</f>
        <v/>
      </c>
      <c r="D265" s="45" t="s">
        <v>784</v>
      </c>
      <c r="E265" s="46" t="s">
        <v>785</v>
      </c>
      <c r="F265" s="47" t="s">
        <v>171</v>
      </c>
      <c r="G265" s="47" t="s">
        <v>787</v>
      </c>
      <c r="H265" s="46" t="s">
        <v>788</v>
      </c>
      <c r="I265" s="46" t="s">
        <v>788</v>
      </c>
    </row>
    <row r="266" spans="1:9" ht="12.75" customHeight="1">
      <c r="A266" s="29" t="str">
        <f>IF(D266=著作者名検索!$B$2,ROW(),"")</f>
        <v/>
      </c>
      <c r="B266" s="29" t="str">
        <f>IF(E266=仮名検索!$B$2,ROW(),"")</f>
        <v/>
      </c>
      <c r="C266" s="29" t="str">
        <f>IF(H266=書名検索!$B$2,ROW(),"")</f>
        <v/>
      </c>
      <c r="D266" s="45" t="s">
        <v>789</v>
      </c>
      <c r="E266" s="46" t="s">
        <v>790</v>
      </c>
      <c r="F266" s="47" t="s">
        <v>65</v>
      </c>
      <c r="G266" s="47">
        <v>263</v>
      </c>
      <c r="H266" s="49" t="s">
        <v>791</v>
      </c>
      <c r="I266" s="49" t="s">
        <v>792</v>
      </c>
    </row>
    <row r="267" spans="1:9" ht="12.75" customHeight="1">
      <c r="A267" s="29" t="str">
        <f>IF(D267=著作者名検索!$B$2,ROW(),"")</f>
        <v/>
      </c>
      <c r="B267" s="29" t="str">
        <f>IF(E267=仮名検索!$B$2,ROW(),"")</f>
        <v/>
      </c>
      <c r="C267" s="29" t="str">
        <f>IF(H267=書名検索!$B$2,ROW(),"")</f>
        <v/>
      </c>
      <c r="D267" s="45" t="s">
        <v>793</v>
      </c>
      <c r="E267" s="46" t="s">
        <v>794</v>
      </c>
      <c r="F267" s="47" t="s">
        <v>171</v>
      </c>
      <c r="G267" s="47" t="s">
        <v>795</v>
      </c>
      <c r="H267" s="46" t="s">
        <v>753</v>
      </c>
      <c r="I267" s="46" t="s">
        <v>753</v>
      </c>
    </row>
    <row r="268" spans="1:9" ht="12.75" customHeight="1">
      <c r="A268" s="29" t="str">
        <f>IF(D268=著作者名検索!$B$2,ROW(),"")</f>
        <v/>
      </c>
      <c r="B268" s="29" t="str">
        <f>IF(E268=仮名検索!$B$2,ROW(),"")</f>
        <v/>
      </c>
      <c r="C268" s="29" t="str">
        <f>IF(H268=書名検索!$B$2,ROW(),"")</f>
        <v/>
      </c>
      <c r="D268" s="35" t="s">
        <v>796</v>
      </c>
      <c r="E268" s="36" t="s">
        <v>797</v>
      </c>
      <c r="F268" s="37" t="s">
        <v>28</v>
      </c>
      <c r="G268" s="37" t="s">
        <v>43</v>
      </c>
      <c r="H268" s="38" t="s">
        <v>798</v>
      </c>
      <c r="I268" s="36" t="s">
        <v>261</v>
      </c>
    </row>
    <row r="269" spans="1:9" ht="12.75" customHeight="1">
      <c r="A269" s="29" t="str">
        <f>IF(D269=著作者名検索!$B$2,ROW(),"")</f>
        <v/>
      </c>
      <c r="B269" s="29" t="str">
        <f>IF(E269=仮名検索!$B$2,ROW(),"")</f>
        <v/>
      </c>
      <c r="C269" s="29" t="str">
        <f>IF(H269=書名検索!$B$2,ROW(),"")</f>
        <v/>
      </c>
      <c r="D269" s="35" t="s">
        <v>799</v>
      </c>
      <c r="E269" s="39" t="s">
        <v>800</v>
      </c>
      <c r="F269" s="37" t="s">
        <v>65</v>
      </c>
      <c r="G269" s="37" t="s">
        <v>29</v>
      </c>
      <c r="H269" s="38" t="s">
        <v>801</v>
      </c>
      <c r="I269" s="36" t="s">
        <v>802</v>
      </c>
    </row>
    <row r="270" spans="1:9" ht="12.75" customHeight="1">
      <c r="A270" s="29" t="str">
        <f>IF(D270=著作者名検索!$B$2,ROW(),"")</f>
        <v/>
      </c>
      <c r="B270" s="29" t="str">
        <f>IF(E270=仮名検索!$B$2,ROW(),"")</f>
        <v/>
      </c>
      <c r="C270" s="29" t="str">
        <f>IF(H270=書名検索!$B$2,ROW(),"")</f>
        <v/>
      </c>
      <c r="D270" s="45" t="s">
        <v>803</v>
      </c>
      <c r="E270" s="46" t="s">
        <v>804</v>
      </c>
      <c r="F270" s="47" t="s">
        <v>80</v>
      </c>
      <c r="G270" s="47" t="s">
        <v>805</v>
      </c>
      <c r="H270" s="46" t="s">
        <v>806</v>
      </c>
      <c r="I270" s="46" t="s">
        <v>806</v>
      </c>
    </row>
    <row r="271" spans="1:9" ht="12.75" customHeight="1">
      <c r="A271" s="29" t="str">
        <f>IF(D271=著作者名検索!$B$2,ROW(),"")</f>
        <v/>
      </c>
      <c r="B271" s="29" t="str">
        <f>IF(E271=仮名検索!$B$2,ROW(),"")</f>
        <v/>
      </c>
      <c r="C271" s="29" t="str">
        <f>IF(H271=書名検索!$B$2,ROW(),"")</f>
        <v/>
      </c>
      <c r="D271" s="45" t="s">
        <v>807</v>
      </c>
      <c r="E271" s="46" t="s">
        <v>808</v>
      </c>
      <c r="F271" s="47" t="s">
        <v>115</v>
      </c>
      <c r="G271" s="47">
        <v>152</v>
      </c>
      <c r="H271" s="49" t="s">
        <v>809</v>
      </c>
      <c r="I271" s="49" t="s">
        <v>144</v>
      </c>
    </row>
    <row r="272" spans="1:9" ht="12.75" customHeight="1">
      <c r="A272" s="29" t="str">
        <f>IF(D272=著作者名検索!$B$2,ROW(),"")</f>
        <v/>
      </c>
      <c r="B272" s="29" t="str">
        <f>IF(E272=仮名検索!$B$2,ROW(),"")</f>
        <v/>
      </c>
      <c r="C272" s="29" t="str">
        <f>IF(H272=書名検索!$B$2,ROW(),"")</f>
        <v/>
      </c>
      <c r="D272" s="45" t="s">
        <v>807</v>
      </c>
      <c r="E272" s="46" t="s">
        <v>808</v>
      </c>
      <c r="F272" s="47" t="s">
        <v>115</v>
      </c>
      <c r="G272" s="47">
        <v>246</v>
      </c>
      <c r="H272" s="49" t="s">
        <v>810</v>
      </c>
      <c r="I272" s="49" t="s">
        <v>792</v>
      </c>
    </row>
    <row r="273" spans="1:9" ht="12.75" customHeight="1">
      <c r="A273" s="29" t="str">
        <f>IF(D273=著作者名検索!$B$2,ROW(),"")</f>
        <v/>
      </c>
      <c r="B273" s="29" t="str">
        <f>IF(E273=仮名検索!$B$2,ROW(),"")</f>
        <v/>
      </c>
      <c r="C273" s="29" t="str">
        <f>IF(H273=書名検索!$B$2,ROW(),"")</f>
        <v/>
      </c>
      <c r="D273" s="45" t="s">
        <v>807</v>
      </c>
      <c r="E273" s="46" t="s">
        <v>808</v>
      </c>
      <c r="F273" s="47" t="s">
        <v>65</v>
      </c>
      <c r="G273" s="47">
        <v>307</v>
      </c>
      <c r="H273" s="49" t="s">
        <v>811</v>
      </c>
      <c r="I273" s="49" t="s">
        <v>156</v>
      </c>
    </row>
    <row r="274" spans="1:9" ht="12.75" customHeight="1">
      <c r="A274" s="29" t="str">
        <f>IF(D274=著作者名検索!$B$2,ROW(),"")</f>
        <v/>
      </c>
      <c r="B274" s="29" t="str">
        <f>IF(E274=仮名検索!$B$2,ROW(),"")</f>
        <v/>
      </c>
      <c r="C274" s="29" t="str">
        <f>IF(H274=書名検索!$B$2,ROW(),"")</f>
        <v/>
      </c>
      <c r="D274" s="30" t="s">
        <v>812</v>
      </c>
      <c r="E274" s="31" t="s">
        <v>813</v>
      </c>
      <c r="F274" s="32" t="s">
        <v>48</v>
      </c>
      <c r="G274" s="32" t="s">
        <v>814</v>
      </c>
      <c r="H274" s="55" t="s">
        <v>815</v>
      </c>
      <c r="I274" s="34" t="s">
        <v>816</v>
      </c>
    </row>
    <row r="275" spans="1:9" ht="12.75" customHeight="1">
      <c r="A275" s="29" t="str">
        <f>IF(D275=著作者名検索!$B$2,ROW(),"")</f>
        <v/>
      </c>
      <c r="B275" s="29" t="str">
        <f>IF(E275=仮名検索!$B$2,ROW(),"")</f>
        <v/>
      </c>
      <c r="C275" s="29" t="str">
        <f>IF(H275=書名検索!$B$2,ROW(),"")</f>
        <v/>
      </c>
      <c r="D275" s="30" t="s">
        <v>817</v>
      </c>
      <c r="E275" s="31" t="s">
        <v>818</v>
      </c>
      <c r="F275" s="32" t="s">
        <v>18</v>
      </c>
      <c r="G275" s="32" t="s">
        <v>495</v>
      </c>
      <c r="H275" s="33" t="s">
        <v>819</v>
      </c>
      <c r="I275" s="34" t="s">
        <v>21</v>
      </c>
    </row>
    <row r="276" spans="1:9" ht="12.75" customHeight="1">
      <c r="A276" s="29" t="str">
        <f>IF(D276=著作者名検索!$B$2,ROW(),"")</f>
        <v/>
      </c>
      <c r="B276" s="29" t="str">
        <f>IF(E276=仮名検索!$B$2,ROW(),"")</f>
        <v/>
      </c>
      <c r="C276" s="29" t="str">
        <f>IF(H276=書名検索!$B$2,ROW(),"")</f>
        <v/>
      </c>
      <c r="D276" s="30" t="s">
        <v>820</v>
      </c>
      <c r="E276" s="31" t="s">
        <v>821</v>
      </c>
      <c r="F276" s="32" t="s">
        <v>24</v>
      </c>
      <c r="G276" s="32">
        <v>283</v>
      </c>
      <c r="H276" s="33" t="s">
        <v>822</v>
      </c>
      <c r="I276" s="34" t="s">
        <v>21</v>
      </c>
    </row>
    <row r="277" spans="1:9" ht="12.75" customHeight="1">
      <c r="A277" s="29" t="str">
        <f>IF(D277=著作者名検索!$B$2,ROW(),"")</f>
        <v/>
      </c>
      <c r="B277" s="29" t="str">
        <f>IF(E277=仮名検索!$B$2,ROW(),"")</f>
        <v/>
      </c>
      <c r="C277" s="29" t="str">
        <f>IF(H277=書名検索!$B$2,ROW(),"")</f>
        <v/>
      </c>
      <c r="D277" s="40" t="s">
        <v>823</v>
      </c>
      <c r="E277" s="41" t="s">
        <v>824</v>
      </c>
      <c r="F277" s="42" t="s">
        <v>18</v>
      </c>
      <c r="G277" s="42" t="s">
        <v>825</v>
      </c>
      <c r="H277" s="41" t="s">
        <v>826</v>
      </c>
      <c r="I277" s="41" t="s">
        <v>827</v>
      </c>
    </row>
    <row r="278" spans="1:9" ht="12.75" customHeight="1">
      <c r="A278" s="29" t="str">
        <f>IF(D278=著作者名検索!$B$2,ROW(),"")</f>
        <v/>
      </c>
      <c r="B278" s="29" t="str">
        <f>IF(E278=仮名検索!$B$2,ROW(),"")</f>
        <v/>
      </c>
      <c r="C278" s="29" t="str">
        <f>IF(H278=書名検索!$B$2,ROW(),"")</f>
        <v/>
      </c>
      <c r="D278" s="45" t="s">
        <v>828</v>
      </c>
      <c r="E278" s="46" t="s">
        <v>829</v>
      </c>
      <c r="F278" s="47" t="s">
        <v>222</v>
      </c>
      <c r="G278" s="47">
        <v>272</v>
      </c>
      <c r="H278" s="46" t="s">
        <v>830</v>
      </c>
      <c r="I278" s="46" t="s">
        <v>831</v>
      </c>
    </row>
    <row r="279" spans="1:9" ht="12.75" customHeight="1">
      <c r="A279" s="29" t="str">
        <f>IF(D279=著作者名検索!$B$2,ROW(),"")</f>
        <v/>
      </c>
      <c r="B279" s="29" t="str">
        <f>IF(E279=仮名検索!$B$2,ROW(),"")</f>
        <v/>
      </c>
      <c r="C279" s="29" t="str">
        <f>IF(H279=書名検索!$B$2,ROW(),"")</f>
        <v/>
      </c>
      <c r="D279" s="35" t="s">
        <v>832</v>
      </c>
      <c r="E279" s="38" t="s">
        <v>833</v>
      </c>
      <c r="F279" s="37" t="s">
        <v>34</v>
      </c>
      <c r="G279" s="48" t="s">
        <v>43</v>
      </c>
      <c r="H279" s="38" t="s">
        <v>834</v>
      </c>
      <c r="I279" s="36" t="s">
        <v>322</v>
      </c>
    </row>
    <row r="280" spans="1:9" ht="12.75" customHeight="1">
      <c r="A280" s="29" t="str">
        <f>IF(D280=著作者名検索!$B$2,ROW(),"")</f>
        <v/>
      </c>
      <c r="B280" s="29" t="str">
        <f>IF(E280=仮名検索!$B$2,ROW(),"")</f>
        <v/>
      </c>
      <c r="C280" s="29" t="str">
        <f>IF(H280=書名検索!$B$2,ROW(),"")</f>
        <v/>
      </c>
      <c r="D280" s="35" t="s">
        <v>835</v>
      </c>
      <c r="E280" s="39" t="s">
        <v>836</v>
      </c>
      <c r="F280" s="37" t="s">
        <v>65</v>
      </c>
      <c r="G280" s="37" t="s">
        <v>29</v>
      </c>
      <c r="H280" s="38" t="s">
        <v>837</v>
      </c>
      <c r="I280" s="52" t="s">
        <v>570</v>
      </c>
    </row>
    <row r="281" spans="1:9" ht="12.75" customHeight="1">
      <c r="A281" s="29" t="str">
        <f>IF(D281=著作者名検索!$B$2,ROW(),"")</f>
        <v/>
      </c>
      <c r="B281" s="29" t="str">
        <f>IF(E281=仮名検索!$B$2,ROW(),"")</f>
        <v/>
      </c>
      <c r="C281" s="29" t="str">
        <f>IF(H281=書名検索!$B$2,ROW(),"")</f>
        <v/>
      </c>
      <c r="D281" s="30" t="s">
        <v>838</v>
      </c>
      <c r="E281" s="31" t="s">
        <v>839</v>
      </c>
      <c r="F281" s="32" t="s">
        <v>18</v>
      </c>
      <c r="G281" s="32" t="s">
        <v>643</v>
      </c>
      <c r="H281" s="33" t="s">
        <v>840</v>
      </c>
      <c r="I281" s="34" t="s">
        <v>21</v>
      </c>
    </row>
    <row r="282" spans="1:9" ht="12.75" customHeight="1">
      <c r="A282" s="29" t="str">
        <f>IF(D282=著作者名検索!$B$2,ROW(),"")</f>
        <v/>
      </c>
      <c r="B282" s="29" t="str">
        <f>IF(E282=仮名検索!$B$2,ROW(),"")</f>
        <v/>
      </c>
      <c r="C282" s="29" t="str">
        <f>IF(H282=書名検索!$B$2,ROW(),"")</f>
        <v/>
      </c>
      <c r="D282" s="40" t="s">
        <v>841</v>
      </c>
      <c r="E282" s="41" t="s">
        <v>842</v>
      </c>
      <c r="F282" s="42" t="s">
        <v>75</v>
      </c>
      <c r="G282" s="42">
        <v>90</v>
      </c>
      <c r="H282" s="41" t="s">
        <v>843</v>
      </c>
      <c r="I282" s="41" t="s">
        <v>844</v>
      </c>
    </row>
    <row r="283" spans="1:9" ht="12.75" customHeight="1">
      <c r="A283" s="29" t="str">
        <f>IF(D283=著作者名検索!$B$2,ROW(),"")</f>
        <v/>
      </c>
      <c r="B283" s="29" t="str">
        <f>IF(E283=仮名検索!$B$2,ROW(),"")</f>
        <v/>
      </c>
      <c r="C283" s="29" t="str">
        <f>IF(H283=書名検索!$B$2,ROW(),"")</f>
        <v/>
      </c>
      <c r="D283" s="40" t="s">
        <v>841</v>
      </c>
      <c r="E283" s="41" t="s">
        <v>842</v>
      </c>
      <c r="F283" s="42" t="s">
        <v>75</v>
      </c>
      <c r="G283" s="42">
        <v>90</v>
      </c>
      <c r="H283" s="41" t="s">
        <v>845</v>
      </c>
      <c r="I283" s="41" t="s">
        <v>844</v>
      </c>
    </row>
    <row r="284" spans="1:9" ht="12.75" customHeight="1">
      <c r="A284" s="29" t="str">
        <f>IF(D284=著作者名検索!$B$2,ROW(),"")</f>
        <v/>
      </c>
      <c r="B284" s="29" t="str">
        <f>IF(E284=仮名検索!$B$2,ROW(),"")</f>
        <v/>
      </c>
      <c r="C284" s="29" t="str">
        <f>IF(H284=書名検索!$B$2,ROW(),"")</f>
        <v/>
      </c>
      <c r="D284" s="40" t="s">
        <v>841</v>
      </c>
      <c r="E284" s="41" t="s">
        <v>842</v>
      </c>
      <c r="F284" s="42" t="s">
        <v>75</v>
      </c>
      <c r="G284" s="42">
        <v>90</v>
      </c>
      <c r="H284" s="41" t="s">
        <v>846</v>
      </c>
      <c r="I284" s="41" t="s">
        <v>844</v>
      </c>
    </row>
    <row r="285" spans="1:9" ht="12.75" customHeight="1">
      <c r="A285" s="29" t="str">
        <f>IF(D285=著作者名検索!$B$2,ROW(),"")</f>
        <v/>
      </c>
      <c r="B285" s="29" t="str">
        <f>IF(E285=仮名検索!$B$2,ROW(),"")</f>
        <v/>
      </c>
      <c r="C285" s="29" t="str">
        <f>IF(H285=書名検索!$B$2,ROW(),"")</f>
        <v/>
      </c>
      <c r="D285" s="40" t="s">
        <v>841</v>
      </c>
      <c r="E285" s="41" t="s">
        <v>842</v>
      </c>
      <c r="F285" s="42" t="s">
        <v>18</v>
      </c>
      <c r="G285" s="42" t="s">
        <v>175</v>
      </c>
      <c r="H285" s="41" t="s">
        <v>847</v>
      </c>
      <c r="I285" s="41" t="s">
        <v>174</v>
      </c>
    </row>
    <row r="286" spans="1:9" ht="12.75" customHeight="1">
      <c r="A286" s="29" t="str">
        <f>IF(D286=著作者名検索!$B$2,ROW(),"")</f>
        <v/>
      </c>
      <c r="B286" s="29" t="str">
        <f>IF(E286=仮名検索!$B$2,ROW(),"")</f>
        <v/>
      </c>
      <c r="C286" s="29" t="str">
        <f>IF(H286=書名検索!$B$2,ROW(),"")</f>
        <v/>
      </c>
      <c r="D286" s="30" t="s">
        <v>848</v>
      </c>
      <c r="E286" s="31" t="s">
        <v>849</v>
      </c>
      <c r="F286" s="32" t="s">
        <v>24</v>
      </c>
      <c r="G286" s="32">
        <v>282</v>
      </c>
      <c r="H286" s="33" t="s">
        <v>850</v>
      </c>
      <c r="I286" s="34" t="s">
        <v>21</v>
      </c>
    </row>
    <row r="287" spans="1:9" ht="12.75" customHeight="1">
      <c r="A287" s="29" t="str">
        <f>IF(D287=著作者名検索!$B$2,ROW(),"")</f>
        <v/>
      </c>
      <c r="B287" s="29" t="str">
        <f>IF(E287=仮名検索!$B$2,ROW(),"")</f>
        <v/>
      </c>
      <c r="C287" s="29" t="str">
        <f>IF(H287=書名検索!$B$2,ROW(),"")</f>
        <v/>
      </c>
      <c r="D287" s="45" t="s">
        <v>851</v>
      </c>
      <c r="E287" s="46" t="s">
        <v>852</v>
      </c>
      <c r="F287" s="47" t="s">
        <v>853</v>
      </c>
      <c r="G287" s="47" t="s">
        <v>854</v>
      </c>
      <c r="H287" s="46" t="s">
        <v>855</v>
      </c>
      <c r="I287" s="46" t="s">
        <v>856</v>
      </c>
    </row>
    <row r="288" spans="1:9" ht="12.75" customHeight="1">
      <c r="A288" s="29" t="str">
        <f>IF(D288=著作者名検索!$B$2,ROW(),"")</f>
        <v/>
      </c>
      <c r="B288" s="29" t="str">
        <f>IF(E288=仮名検索!$B$2,ROW(),"")</f>
        <v/>
      </c>
      <c r="C288" s="29" t="str">
        <f>IF(H288=書名検索!$B$2,ROW(),"")</f>
        <v/>
      </c>
      <c r="D288" s="35" t="s">
        <v>857</v>
      </c>
      <c r="E288" s="36" t="s">
        <v>858</v>
      </c>
      <c r="F288" s="37" t="s">
        <v>28</v>
      </c>
      <c r="G288" s="37" t="s">
        <v>29</v>
      </c>
      <c r="H288" s="38" t="s">
        <v>608</v>
      </c>
      <c r="I288" s="36" t="s">
        <v>609</v>
      </c>
    </row>
    <row r="289" spans="1:9" ht="12.75" customHeight="1">
      <c r="A289" s="29" t="str">
        <f>IF(D289=著作者名検索!$B$2,ROW(),"")</f>
        <v/>
      </c>
      <c r="B289" s="29" t="str">
        <f>IF(E289=仮名検索!$B$2,ROW(),"")</f>
        <v/>
      </c>
      <c r="C289" s="29" t="str">
        <f>IF(H289=書名検索!$B$2,ROW(),"")</f>
        <v/>
      </c>
      <c r="D289" s="35" t="s">
        <v>859</v>
      </c>
      <c r="E289" s="39" t="s">
        <v>860</v>
      </c>
      <c r="F289" s="37" t="s">
        <v>65</v>
      </c>
      <c r="G289" s="37" t="s">
        <v>29</v>
      </c>
      <c r="H289" s="38" t="s">
        <v>861</v>
      </c>
      <c r="I289" s="36" t="s">
        <v>862</v>
      </c>
    </row>
    <row r="290" spans="1:9" ht="12.75" customHeight="1">
      <c r="A290" s="29" t="str">
        <f>IF(D290=著作者名検索!$B$2,ROW(),"")</f>
        <v/>
      </c>
      <c r="B290" s="29" t="str">
        <f>IF(E290=仮名検索!$B$2,ROW(),"")</f>
        <v/>
      </c>
      <c r="C290" s="29" t="str">
        <f>IF(H290=書名検索!$B$2,ROW(),"")</f>
        <v/>
      </c>
      <c r="D290" s="35" t="s">
        <v>863</v>
      </c>
      <c r="E290" s="36" t="s">
        <v>864</v>
      </c>
      <c r="F290" s="37" t="s">
        <v>28</v>
      </c>
      <c r="G290" s="37" t="s">
        <v>29</v>
      </c>
      <c r="H290" s="38" t="s">
        <v>865</v>
      </c>
      <c r="I290" s="36" t="s">
        <v>866</v>
      </c>
    </row>
    <row r="291" spans="1:9" ht="12.75" customHeight="1">
      <c r="A291" s="29" t="str">
        <f>IF(D291=著作者名検索!$B$2,ROW(),"")</f>
        <v/>
      </c>
      <c r="B291" s="29" t="str">
        <f>IF(E291=仮名検索!$B$2,ROW(),"")</f>
        <v/>
      </c>
      <c r="C291" s="29" t="str">
        <f>IF(H291=書名検索!$B$2,ROW(),"")</f>
        <v/>
      </c>
      <c r="D291" s="45" t="s">
        <v>867</v>
      </c>
      <c r="E291" s="46" t="s">
        <v>868</v>
      </c>
      <c r="F291" s="47" t="s">
        <v>115</v>
      </c>
      <c r="G291" s="47">
        <v>299</v>
      </c>
      <c r="H291" s="49" t="s">
        <v>869</v>
      </c>
      <c r="I291" s="49" t="s">
        <v>123</v>
      </c>
    </row>
    <row r="292" spans="1:9" ht="12.75" customHeight="1">
      <c r="A292" s="29" t="str">
        <f>IF(D292=著作者名検索!$B$2,ROW(),"")</f>
        <v/>
      </c>
      <c r="B292" s="29" t="str">
        <f>IF(E292=仮名検索!$B$2,ROW(),"")</f>
        <v/>
      </c>
      <c r="C292" s="29" t="str">
        <f>IF(H292=書名検索!$B$2,ROW(),"")</f>
        <v/>
      </c>
      <c r="D292" s="35" t="s">
        <v>870</v>
      </c>
      <c r="E292" s="38" t="s">
        <v>871</v>
      </c>
      <c r="F292" s="37" t="s">
        <v>34</v>
      </c>
      <c r="G292" s="48" t="s">
        <v>43</v>
      </c>
      <c r="H292" s="38" t="s">
        <v>872</v>
      </c>
      <c r="I292" s="36" t="s">
        <v>287</v>
      </c>
    </row>
    <row r="293" spans="1:9" ht="12.75" customHeight="1">
      <c r="A293" s="29" t="str">
        <f>IF(D293=著作者名検索!$B$2,ROW(),"")</f>
        <v/>
      </c>
      <c r="B293" s="29" t="str">
        <f>IF(E293=仮名検索!$B$2,ROW(),"")</f>
        <v/>
      </c>
      <c r="C293" s="29" t="str">
        <f>IF(H293=書名検索!$B$2,ROW(),"")</f>
        <v/>
      </c>
      <c r="D293" s="40" t="s">
        <v>873</v>
      </c>
      <c r="E293" s="41" t="s">
        <v>874</v>
      </c>
      <c r="F293" s="42" t="s">
        <v>75</v>
      </c>
      <c r="G293" s="42">
        <v>181</v>
      </c>
      <c r="H293" s="41" t="s">
        <v>875</v>
      </c>
      <c r="I293" s="41" t="s">
        <v>876</v>
      </c>
    </row>
    <row r="294" spans="1:9" ht="12.75" customHeight="1">
      <c r="A294" s="29" t="str">
        <f>IF(D294=著作者名検索!$B$2,ROW(),"")</f>
        <v/>
      </c>
      <c r="B294" s="29" t="str">
        <f>IF(E294=仮名検索!$B$2,ROW(),"")</f>
        <v/>
      </c>
      <c r="C294" s="29" t="str">
        <f>IF(H294=書名検索!$B$2,ROW(),"")</f>
        <v/>
      </c>
      <c r="D294" s="35" t="s">
        <v>877</v>
      </c>
      <c r="E294" s="39" t="s">
        <v>878</v>
      </c>
      <c r="F294" s="37" t="s">
        <v>65</v>
      </c>
      <c r="G294" s="37" t="s">
        <v>43</v>
      </c>
      <c r="H294" s="38" t="s">
        <v>879</v>
      </c>
      <c r="I294" s="39" t="s">
        <v>67</v>
      </c>
    </row>
    <row r="295" spans="1:9" ht="12.75" customHeight="1">
      <c r="A295" s="29" t="str">
        <f>IF(D295=著作者名検索!$B$2,ROW(),"")</f>
        <v/>
      </c>
      <c r="B295" s="29" t="str">
        <f>IF(E295=仮名検索!$B$2,ROW(),"")</f>
        <v/>
      </c>
      <c r="C295" s="29" t="str">
        <f>IF(H295=書名検索!$B$2,ROW(),"")</f>
        <v/>
      </c>
      <c r="D295" s="35" t="s">
        <v>880</v>
      </c>
      <c r="E295" s="38" t="s">
        <v>881</v>
      </c>
      <c r="F295" s="37" t="s">
        <v>34</v>
      </c>
      <c r="G295" s="39" t="s">
        <v>29</v>
      </c>
      <c r="H295" s="38" t="s">
        <v>882</v>
      </c>
      <c r="I295" s="36" t="s">
        <v>36</v>
      </c>
    </row>
    <row r="296" spans="1:9" ht="12.75" customHeight="1">
      <c r="A296" s="29" t="str">
        <f>IF(D296=著作者名検索!$B$2,ROW(),"")</f>
        <v/>
      </c>
      <c r="B296" s="29" t="str">
        <f>IF(E296=仮名検索!$B$2,ROW(),"")</f>
        <v/>
      </c>
      <c r="C296" s="29" t="str">
        <f>IF(H296=書名検索!$B$2,ROW(),"")</f>
        <v/>
      </c>
      <c r="D296" s="40" t="s">
        <v>883</v>
      </c>
      <c r="E296" s="41" t="s">
        <v>884</v>
      </c>
      <c r="F296" s="42" t="s">
        <v>226</v>
      </c>
      <c r="G296" s="42" t="s">
        <v>342</v>
      </c>
      <c r="H296" s="41" t="s">
        <v>885</v>
      </c>
      <c r="I296" s="41" t="s">
        <v>344</v>
      </c>
    </row>
    <row r="297" spans="1:9" ht="12.75" customHeight="1">
      <c r="A297" s="29" t="str">
        <f>IF(D297=著作者名検索!$B$2,ROW(),"")</f>
        <v/>
      </c>
      <c r="B297" s="29" t="str">
        <f>IF(E297=仮名検索!$B$2,ROW(),"")</f>
        <v/>
      </c>
      <c r="C297" s="29" t="str">
        <f>IF(H297=書名検索!$B$2,ROW(),"")</f>
        <v/>
      </c>
      <c r="D297" s="45" t="s">
        <v>886</v>
      </c>
      <c r="E297" s="46" t="s">
        <v>887</v>
      </c>
      <c r="F297" s="47" t="s">
        <v>115</v>
      </c>
      <c r="G297" s="47">
        <v>68</v>
      </c>
      <c r="H297" s="49" t="s">
        <v>888</v>
      </c>
      <c r="I297" s="49" t="s">
        <v>402</v>
      </c>
    </row>
    <row r="298" spans="1:9" ht="12.75" customHeight="1">
      <c r="A298" s="29" t="str">
        <f>IF(D298=著作者名検索!$B$2,ROW(),"")</f>
        <v/>
      </c>
      <c r="B298" s="29" t="str">
        <f>IF(E298=仮名検索!$B$2,ROW(),"")</f>
        <v/>
      </c>
      <c r="C298" s="29" t="str">
        <f>IF(H298=書名検索!$B$2,ROW(),"")</f>
        <v/>
      </c>
      <c r="D298" s="45" t="s">
        <v>886</v>
      </c>
      <c r="E298" s="46" t="s">
        <v>887</v>
      </c>
      <c r="F298" s="47" t="s">
        <v>115</v>
      </c>
      <c r="G298" s="47">
        <v>300</v>
      </c>
      <c r="H298" s="49" t="s">
        <v>889</v>
      </c>
      <c r="I298" s="49" t="s">
        <v>123</v>
      </c>
    </row>
    <row r="299" spans="1:9" ht="12.75" customHeight="1">
      <c r="A299" s="29" t="str">
        <f>IF(D299=著作者名検索!$B$2,ROW(),"")</f>
        <v/>
      </c>
      <c r="B299" s="29" t="str">
        <f>IF(E299=仮名検索!$B$2,ROW(),"")</f>
        <v/>
      </c>
      <c r="C299" s="29" t="str">
        <f>IF(H299=書名検索!$B$2,ROW(),"")</f>
        <v/>
      </c>
      <c r="D299" s="45" t="s">
        <v>886</v>
      </c>
      <c r="E299" s="46" t="s">
        <v>887</v>
      </c>
      <c r="F299" s="47" t="s">
        <v>115</v>
      </c>
      <c r="G299" s="47">
        <v>300</v>
      </c>
      <c r="H299" s="49" t="s">
        <v>890</v>
      </c>
      <c r="I299" s="49" t="s">
        <v>123</v>
      </c>
    </row>
    <row r="300" spans="1:9" ht="12.75" customHeight="1">
      <c r="A300" s="29" t="str">
        <f>IF(D300=著作者名検索!$B$2,ROW(),"")</f>
        <v/>
      </c>
      <c r="B300" s="29" t="str">
        <f>IF(E300=仮名検索!$B$2,ROW(),"")</f>
        <v/>
      </c>
      <c r="C300" s="29" t="str">
        <f>IF(H300=書名検索!$B$2,ROW(),"")</f>
        <v/>
      </c>
      <c r="D300" s="30" t="s">
        <v>891</v>
      </c>
      <c r="E300" s="31" t="s">
        <v>892</v>
      </c>
      <c r="F300" s="32" t="s">
        <v>75</v>
      </c>
      <c r="G300" s="32">
        <v>270</v>
      </c>
      <c r="H300" s="33" t="s">
        <v>893</v>
      </c>
      <c r="I300" s="34" t="s">
        <v>21</v>
      </c>
    </row>
    <row r="301" spans="1:9" ht="12.75" customHeight="1">
      <c r="A301" s="29" t="str">
        <f>IF(D301=著作者名検索!$B$2,ROW(),"")</f>
        <v/>
      </c>
      <c r="B301" s="29" t="str">
        <f>IF(E301=仮名検索!$B$2,ROW(),"")</f>
        <v/>
      </c>
      <c r="C301" s="29" t="str">
        <f>IF(H301=書名検索!$B$2,ROW(),"")</f>
        <v/>
      </c>
      <c r="D301" s="30" t="s">
        <v>891</v>
      </c>
      <c r="E301" s="31" t="s">
        <v>892</v>
      </c>
      <c r="F301" s="32" t="s">
        <v>226</v>
      </c>
      <c r="G301" s="32" t="s">
        <v>894</v>
      </c>
      <c r="H301" s="33" t="s">
        <v>895</v>
      </c>
      <c r="I301" s="34" t="s">
        <v>21</v>
      </c>
    </row>
    <row r="302" spans="1:9" ht="12.75" customHeight="1">
      <c r="A302" s="29" t="str">
        <f>IF(D302=著作者名検索!$B$2,ROW(),"")</f>
        <v/>
      </c>
      <c r="B302" s="29" t="str">
        <f>IF(E302=仮名検索!$B$2,ROW(),"")</f>
        <v/>
      </c>
      <c r="C302" s="29" t="str">
        <f>IF(H302=書名検索!$B$2,ROW(),"")</f>
        <v/>
      </c>
      <c r="D302" s="45" t="s">
        <v>891</v>
      </c>
      <c r="E302" s="46" t="s">
        <v>892</v>
      </c>
      <c r="F302" s="47" t="s">
        <v>115</v>
      </c>
      <c r="G302" s="47" t="s">
        <v>896</v>
      </c>
      <c r="H302" s="49" t="s">
        <v>897</v>
      </c>
      <c r="I302" s="49" t="s">
        <v>897</v>
      </c>
    </row>
    <row r="303" spans="1:9" ht="12.75" customHeight="1">
      <c r="A303" s="29" t="str">
        <f>IF(D303=著作者名検索!$B$2,ROW(),"")</f>
        <v/>
      </c>
      <c r="B303" s="29" t="str">
        <f>IF(E303=仮名検索!$B$2,ROW(),"")</f>
        <v/>
      </c>
      <c r="C303" s="29" t="str">
        <f>IF(H303=書名検索!$B$2,ROW(),"")</f>
        <v/>
      </c>
      <c r="D303" s="35" t="s">
        <v>898</v>
      </c>
      <c r="E303" s="38" t="s">
        <v>899</v>
      </c>
      <c r="F303" s="37" t="s">
        <v>34</v>
      </c>
      <c r="G303" s="39" t="s">
        <v>29</v>
      </c>
      <c r="H303" s="38" t="s">
        <v>900</v>
      </c>
      <c r="I303" s="36" t="s">
        <v>386</v>
      </c>
    </row>
    <row r="304" spans="1:9" ht="12.75" customHeight="1">
      <c r="A304" s="29" t="str">
        <f>IF(D304=著作者名検索!$B$2,ROW(),"")</f>
        <v/>
      </c>
      <c r="B304" s="29" t="str">
        <f>IF(E304=仮名検索!$B$2,ROW(),"")</f>
        <v/>
      </c>
      <c r="C304" s="29" t="str">
        <f>IF(H304=書名検索!$B$2,ROW(),"")</f>
        <v/>
      </c>
      <c r="D304" s="40" t="s">
        <v>901</v>
      </c>
      <c r="E304" s="41" t="s">
        <v>902</v>
      </c>
      <c r="F304" s="42" t="s">
        <v>24</v>
      </c>
      <c r="G304" s="42">
        <v>214</v>
      </c>
      <c r="H304" s="41" t="s">
        <v>903</v>
      </c>
      <c r="I304" s="41" t="s">
        <v>390</v>
      </c>
    </row>
    <row r="305" spans="1:9" ht="12.75" customHeight="1">
      <c r="A305" s="29" t="str">
        <f>IF(D305=著作者名検索!$B$2,ROW(),"")</f>
        <v/>
      </c>
      <c r="B305" s="29" t="str">
        <f>IF(E305=仮名検索!$B$2,ROW(),"")</f>
        <v/>
      </c>
      <c r="C305" s="29" t="str">
        <f>IF(H305=書名検索!$B$2,ROW(),"")</f>
        <v/>
      </c>
      <c r="D305" s="30" t="s">
        <v>904</v>
      </c>
      <c r="E305" s="31" t="s">
        <v>905</v>
      </c>
      <c r="F305" s="32" t="s">
        <v>24</v>
      </c>
      <c r="G305" s="32">
        <v>282</v>
      </c>
      <c r="H305" s="33" t="s">
        <v>906</v>
      </c>
      <c r="I305" s="34" t="s">
        <v>21</v>
      </c>
    </row>
    <row r="306" spans="1:9" ht="12.75" customHeight="1">
      <c r="A306" s="29" t="str">
        <f>IF(D306=著作者名検索!$B$2,ROW(),"")</f>
        <v/>
      </c>
      <c r="B306" s="29" t="str">
        <f>IF(E306=仮名検索!$B$2,ROW(),"")</f>
        <v/>
      </c>
      <c r="C306" s="29" t="str">
        <f>IF(H306=書名検索!$B$2,ROW(),"")</f>
        <v/>
      </c>
      <c r="D306" s="45" t="s">
        <v>907</v>
      </c>
      <c r="E306" s="46" t="s">
        <v>908</v>
      </c>
      <c r="F306" s="47" t="s">
        <v>273</v>
      </c>
      <c r="G306" s="47">
        <v>68</v>
      </c>
      <c r="H306" s="46" t="s">
        <v>909</v>
      </c>
      <c r="I306" s="46" t="s">
        <v>275</v>
      </c>
    </row>
    <row r="307" spans="1:9" ht="12.75" customHeight="1">
      <c r="A307" s="29" t="str">
        <f>IF(D307=著作者名検索!$B$2,ROW(),"")</f>
        <v/>
      </c>
      <c r="B307" s="29" t="str">
        <f>IF(E307=仮名検索!$B$2,ROW(),"")</f>
        <v/>
      </c>
      <c r="C307" s="29" t="str">
        <f>IF(H307=書名検索!$B$2,ROW(),"")</f>
        <v/>
      </c>
      <c r="D307" s="40" t="s">
        <v>910</v>
      </c>
      <c r="E307" s="41" t="s">
        <v>911</v>
      </c>
      <c r="F307" s="42" t="s">
        <v>24</v>
      </c>
      <c r="G307" s="42">
        <v>86</v>
      </c>
      <c r="H307" s="41" t="s">
        <v>912</v>
      </c>
      <c r="I307" s="41" t="s">
        <v>130</v>
      </c>
    </row>
    <row r="308" spans="1:9" ht="12.75" customHeight="1">
      <c r="A308" s="29" t="str">
        <f>IF(D308=著作者名検索!$B$2,ROW(),"")</f>
        <v/>
      </c>
      <c r="B308" s="29" t="str">
        <f>IF(E308=仮名検索!$B$2,ROW(),"")</f>
        <v/>
      </c>
      <c r="C308" s="29" t="str">
        <f>IF(H308=書名検索!$B$2,ROW(),"")</f>
        <v/>
      </c>
      <c r="D308" s="35" t="s">
        <v>913</v>
      </c>
      <c r="E308" s="38" t="s">
        <v>914</v>
      </c>
      <c r="F308" s="37" t="s">
        <v>34</v>
      </c>
      <c r="G308" s="39" t="s">
        <v>29</v>
      </c>
      <c r="H308" s="38" t="s">
        <v>199</v>
      </c>
      <c r="I308" s="36" t="s">
        <v>200</v>
      </c>
    </row>
    <row r="309" spans="1:9" ht="12.75" customHeight="1">
      <c r="A309" s="29" t="str">
        <f>IF(D309=著作者名検索!$B$2,ROW(),"")</f>
        <v/>
      </c>
      <c r="B309" s="29" t="str">
        <f>IF(E309=仮名検索!$B$2,ROW(),"")</f>
        <v/>
      </c>
      <c r="C309" s="29" t="str">
        <f>IF(H309=書名検索!$B$2,ROW(),"")</f>
        <v/>
      </c>
      <c r="D309" s="30" t="s">
        <v>915</v>
      </c>
      <c r="E309" s="31" t="s">
        <v>916</v>
      </c>
      <c r="F309" s="32" t="s">
        <v>18</v>
      </c>
      <c r="G309" s="32" t="s">
        <v>19</v>
      </c>
      <c r="H309" s="33" t="s">
        <v>917</v>
      </c>
      <c r="I309" s="34" t="s">
        <v>21</v>
      </c>
    </row>
    <row r="310" spans="1:9" ht="12.75" customHeight="1">
      <c r="A310" s="29" t="str">
        <f>IF(D310=著作者名検索!$B$2,ROW(),"")</f>
        <v/>
      </c>
      <c r="B310" s="29" t="str">
        <f>IF(E310=仮名検索!$B$2,ROW(),"")</f>
        <v/>
      </c>
      <c r="C310" s="29" t="str">
        <f>IF(H310=書名検索!$B$2,ROW(),"")</f>
        <v/>
      </c>
      <c r="D310" s="30" t="s">
        <v>918</v>
      </c>
      <c r="E310" s="31" t="s">
        <v>918</v>
      </c>
      <c r="F310" s="32" t="s">
        <v>85</v>
      </c>
      <c r="G310" s="32" t="s">
        <v>919</v>
      </c>
      <c r="H310" s="33" t="s">
        <v>920</v>
      </c>
      <c r="I310" s="34" t="s">
        <v>548</v>
      </c>
    </row>
    <row r="311" spans="1:9" ht="12.75" customHeight="1">
      <c r="A311" s="29" t="str">
        <f>IF(D311=著作者名検索!$B$2,ROW(),"")</f>
        <v/>
      </c>
      <c r="B311" s="29" t="str">
        <f>IF(E311=仮名検索!$B$2,ROW(),"")</f>
        <v/>
      </c>
      <c r="C311" s="29" t="str">
        <f>IF(H311=書名検索!$B$2,ROW(),"")</f>
        <v/>
      </c>
      <c r="D311" s="45" t="s">
        <v>921</v>
      </c>
      <c r="E311" s="46" t="s">
        <v>922</v>
      </c>
      <c r="F311" s="47" t="s">
        <v>65</v>
      </c>
      <c r="G311" s="47">
        <v>94</v>
      </c>
      <c r="H311" s="49" t="s">
        <v>923</v>
      </c>
      <c r="I311" s="49" t="s">
        <v>924</v>
      </c>
    </row>
    <row r="312" spans="1:9" ht="12.75" customHeight="1">
      <c r="A312" s="29" t="str">
        <f>IF(D312=著作者名検索!$B$2,ROW(),"")</f>
        <v/>
      </c>
      <c r="B312" s="29" t="str">
        <f>IF(E312=仮名検索!$B$2,ROW(),"")</f>
        <v/>
      </c>
      <c r="C312" s="29" t="str">
        <f>IF(H312=書名検索!$B$2,ROW(),"")</f>
        <v/>
      </c>
      <c r="D312" s="45" t="s">
        <v>925</v>
      </c>
      <c r="E312" s="46" t="s">
        <v>926</v>
      </c>
      <c r="F312" s="47" t="s">
        <v>115</v>
      </c>
      <c r="G312" s="47">
        <v>300</v>
      </c>
      <c r="H312" s="49" t="s">
        <v>927</v>
      </c>
      <c r="I312" s="49" t="s">
        <v>123</v>
      </c>
    </row>
    <row r="313" spans="1:9" ht="12.75" customHeight="1">
      <c r="A313" s="29" t="str">
        <f>IF(D313=著作者名検索!$B$2,ROW(),"")</f>
        <v/>
      </c>
      <c r="B313" s="29" t="str">
        <f>IF(E313=仮名検索!$B$2,ROW(),"")</f>
        <v/>
      </c>
      <c r="C313" s="29" t="str">
        <f>IF(H313=書名検索!$B$2,ROW(),"")</f>
        <v/>
      </c>
      <c r="D313" s="45" t="s">
        <v>928</v>
      </c>
      <c r="E313" s="46" t="s">
        <v>929</v>
      </c>
      <c r="F313" s="47" t="s">
        <v>115</v>
      </c>
      <c r="G313" s="47">
        <v>153</v>
      </c>
      <c r="H313" s="49" t="s">
        <v>930</v>
      </c>
      <c r="I313" s="49" t="s">
        <v>144</v>
      </c>
    </row>
    <row r="314" spans="1:9" ht="12.75" customHeight="1">
      <c r="A314" s="29" t="str">
        <f>IF(D314=著作者名検索!$B$2,ROW(),"")</f>
        <v/>
      </c>
      <c r="B314" s="29" t="str">
        <f>IF(E314=仮名検索!$B$2,ROW(),"")</f>
        <v/>
      </c>
      <c r="C314" s="29" t="str">
        <f>IF(H314=書名検索!$B$2,ROW(),"")</f>
        <v/>
      </c>
      <c r="D314" s="45" t="s">
        <v>928</v>
      </c>
      <c r="E314" s="46" t="s">
        <v>929</v>
      </c>
      <c r="F314" s="47" t="s">
        <v>65</v>
      </c>
      <c r="G314" s="47">
        <v>306</v>
      </c>
      <c r="H314" s="49" t="s">
        <v>931</v>
      </c>
      <c r="I314" s="49" t="s">
        <v>156</v>
      </c>
    </row>
    <row r="315" spans="1:9" ht="12.75" customHeight="1">
      <c r="A315" s="29" t="str">
        <f>IF(D315=著作者名検索!$B$2,ROW(),"")</f>
        <v/>
      </c>
      <c r="B315" s="29" t="str">
        <f>IF(E315=仮名検索!$B$2,ROW(),"")</f>
        <v/>
      </c>
      <c r="C315" s="29" t="str">
        <f>IF(H315=書名検索!$B$2,ROW(),"")</f>
        <v/>
      </c>
      <c r="D315" s="35" t="s">
        <v>932</v>
      </c>
      <c r="E315" s="36" t="s">
        <v>933</v>
      </c>
      <c r="F315" s="37" t="s">
        <v>28</v>
      </c>
      <c r="G315" s="37" t="s">
        <v>43</v>
      </c>
      <c r="H315" s="38" t="s">
        <v>934</v>
      </c>
      <c r="I315" s="36" t="s">
        <v>312</v>
      </c>
    </row>
    <row r="316" spans="1:9" ht="12.75" customHeight="1">
      <c r="A316" s="29" t="str">
        <f>IF(D316=著作者名検索!$B$2,ROW(),"")</f>
        <v/>
      </c>
      <c r="B316" s="29" t="str">
        <f>IF(E316=仮名検索!$B$2,ROW(),"")</f>
        <v/>
      </c>
      <c r="C316" s="29" t="str">
        <f>IF(H316=書名検索!$B$2,ROW(),"")</f>
        <v/>
      </c>
      <c r="D316" s="35" t="s">
        <v>935</v>
      </c>
      <c r="E316" s="39" t="s">
        <v>936</v>
      </c>
      <c r="F316" s="37" t="s">
        <v>65</v>
      </c>
      <c r="G316" s="37" t="s">
        <v>43</v>
      </c>
      <c r="H316" s="38" t="s">
        <v>499</v>
      </c>
      <c r="I316" s="39" t="s">
        <v>110</v>
      </c>
    </row>
    <row r="317" spans="1:9" ht="12.75" customHeight="1">
      <c r="A317" s="29" t="str">
        <f>IF(D317=著作者名検索!$B$2,ROW(),"")</f>
        <v/>
      </c>
      <c r="B317" s="29" t="str">
        <f>IF(E317=仮名検索!$B$2,ROW(),"")</f>
        <v/>
      </c>
      <c r="C317" s="29" t="str">
        <f>IF(H317=書名検索!$B$2,ROW(),"")</f>
        <v/>
      </c>
      <c r="D317" s="40" t="s">
        <v>937</v>
      </c>
      <c r="E317" s="41" t="s">
        <v>938</v>
      </c>
      <c r="F317" s="42" t="s">
        <v>75</v>
      </c>
      <c r="G317" s="42">
        <v>62</v>
      </c>
      <c r="H317" s="41" t="s">
        <v>939</v>
      </c>
      <c r="I317" s="41" t="s">
        <v>540</v>
      </c>
    </row>
    <row r="318" spans="1:9" ht="12.75" customHeight="1">
      <c r="A318" s="29" t="str">
        <f>IF(D318=著作者名検索!$B$2,ROW(),"")</f>
        <v/>
      </c>
      <c r="B318" s="29" t="str">
        <f>IF(E318=仮名検索!$B$2,ROW(),"")</f>
        <v/>
      </c>
      <c r="C318" s="29" t="str">
        <f>IF(H318=書名検索!$B$2,ROW(),"")</f>
        <v/>
      </c>
      <c r="D318" s="35" t="s">
        <v>940</v>
      </c>
      <c r="E318" s="38" t="s">
        <v>941</v>
      </c>
      <c r="F318" s="37" t="s">
        <v>34</v>
      </c>
      <c r="G318" s="39" t="s">
        <v>29</v>
      </c>
      <c r="H318" s="38" t="s">
        <v>942</v>
      </c>
      <c r="I318" s="36" t="s">
        <v>634</v>
      </c>
    </row>
    <row r="319" spans="1:9" ht="12.75" customHeight="1">
      <c r="A319" s="29" t="str">
        <f>IF(D319=著作者名検索!$B$2,ROW(),"")</f>
        <v/>
      </c>
      <c r="B319" s="29" t="str">
        <f>IF(E319=仮名検索!$B$2,ROW(),"")</f>
        <v/>
      </c>
      <c r="C319" s="29" t="str">
        <f>IF(H319=書名検索!$B$2,ROW(),"")</f>
        <v/>
      </c>
      <c r="D319" s="35" t="s">
        <v>943</v>
      </c>
      <c r="E319" s="36" t="s">
        <v>944</v>
      </c>
      <c r="F319" s="37" t="s">
        <v>28</v>
      </c>
      <c r="G319" s="37" t="s">
        <v>29</v>
      </c>
      <c r="H319" s="38" t="s">
        <v>945</v>
      </c>
      <c r="I319" s="36" t="s">
        <v>946</v>
      </c>
    </row>
    <row r="320" spans="1:9" ht="12.75" customHeight="1">
      <c r="A320" s="29" t="str">
        <f>IF(D320=著作者名検索!$B$2,ROW(),"")</f>
        <v/>
      </c>
      <c r="B320" s="29" t="str">
        <f>IF(E320=仮名検索!$B$2,ROW(),"")</f>
        <v/>
      </c>
      <c r="C320" s="29" t="str">
        <f>IF(H320=書名検索!$B$2,ROW(),"")</f>
        <v/>
      </c>
      <c r="D320" s="35" t="s">
        <v>943</v>
      </c>
      <c r="E320" s="36" t="s">
        <v>944</v>
      </c>
      <c r="F320" s="37" t="s">
        <v>28</v>
      </c>
      <c r="G320" s="37" t="s">
        <v>29</v>
      </c>
      <c r="H320" s="38" t="s">
        <v>947</v>
      </c>
      <c r="I320" s="36" t="s">
        <v>946</v>
      </c>
    </row>
    <row r="321" spans="1:9" ht="12.75" customHeight="1">
      <c r="A321" s="29" t="str">
        <f>IF(D321=著作者名検索!$B$2,ROW(),"")</f>
        <v/>
      </c>
      <c r="B321" s="29" t="str">
        <f>IF(E321=仮名検索!$B$2,ROW(),"")</f>
        <v/>
      </c>
      <c r="C321" s="29" t="str">
        <f>IF(H321=書名検索!$B$2,ROW(),"")</f>
        <v/>
      </c>
      <c r="D321" s="35" t="s">
        <v>948</v>
      </c>
      <c r="E321" s="36" t="s">
        <v>949</v>
      </c>
      <c r="F321" s="37" t="s">
        <v>28</v>
      </c>
      <c r="G321" s="37" t="s">
        <v>29</v>
      </c>
      <c r="H321" s="38" t="s">
        <v>950</v>
      </c>
      <c r="I321" s="36" t="s">
        <v>609</v>
      </c>
    </row>
    <row r="322" spans="1:9" ht="12.75" customHeight="1">
      <c r="A322" s="29" t="str">
        <f>IF(D322=著作者名検索!$B$2,ROW(),"")</f>
        <v/>
      </c>
      <c r="B322" s="29" t="str">
        <f>IF(E322=仮名検索!$B$2,ROW(),"")</f>
        <v/>
      </c>
      <c r="C322" s="29" t="str">
        <f>IF(H322=書名検索!$B$2,ROW(),"")</f>
        <v/>
      </c>
      <c r="D322" s="30" t="s">
        <v>951</v>
      </c>
      <c r="E322" s="31" t="s">
        <v>952</v>
      </c>
      <c r="F322" s="32" t="s">
        <v>85</v>
      </c>
      <c r="G322" s="32" t="s">
        <v>953</v>
      </c>
      <c r="H322" s="33" t="s">
        <v>954</v>
      </c>
      <c r="I322" s="34" t="s">
        <v>548</v>
      </c>
    </row>
    <row r="323" spans="1:9" ht="12.75" customHeight="1">
      <c r="A323" s="29" t="str">
        <f>IF(D323=著作者名検索!$B$2,ROW(),"")</f>
        <v/>
      </c>
      <c r="B323" s="29" t="str">
        <f>IF(E323=仮名検索!$B$2,ROW(),"")</f>
        <v/>
      </c>
      <c r="C323" s="29" t="str">
        <f>IF(H323=書名検索!$B$2,ROW(),"")</f>
        <v/>
      </c>
      <c r="D323" s="45" t="s">
        <v>955</v>
      </c>
      <c r="E323" s="46" t="s">
        <v>956</v>
      </c>
      <c r="F323" s="47" t="s">
        <v>28</v>
      </c>
      <c r="G323" s="47" t="s">
        <v>957</v>
      </c>
      <c r="H323" s="49" t="s">
        <v>958</v>
      </c>
      <c r="I323" s="49" t="s">
        <v>959</v>
      </c>
    </row>
    <row r="324" spans="1:9" ht="12.75" customHeight="1">
      <c r="A324" s="29" t="str">
        <f>IF(D324=著作者名検索!$B$2,ROW(),"")</f>
        <v/>
      </c>
      <c r="B324" s="29" t="str">
        <f>IF(E324=仮名検索!$B$2,ROW(),"")</f>
        <v/>
      </c>
      <c r="C324" s="29" t="str">
        <f>IF(H324=書名検索!$B$2,ROW(),"")</f>
        <v/>
      </c>
      <c r="D324" s="30" t="s">
        <v>960</v>
      </c>
      <c r="E324" s="31" t="s">
        <v>961</v>
      </c>
      <c r="F324" s="32" t="s">
        <v>85</v>
      </c>
      <c r="G324" s="32" t="s">
        <v>953</v>
      </c>
      <c r="H324" s="33" t="s">
        <v>962</v>
      </c>
      <c r="I324" s="34" t="s">
        <v>548</v>
      </c>
    </row>
    <row r="325" spans="1:9" ht="12.75" customHeight="1">
      <c r="A325" s="29" t="str">
        <f>IF(D325=著作者名検索!$B$2,ROW(),"")</f>
        <v/>
      </c>
      <c r="B325" s="29" t="str">
        <f>IF(E325=仮名検索!$B$2,ROW(),"")</f>
        <v/>
      </c>
      <c r="C325" s="29" t="str">
        <f>IF(H325=書名検索!$B$2,ROW(),"")</f>
        <v/>
      </c>
      <c r="D325" s="40" t="s">
        <v>963</v>
      </c>
      <c r="E325" s="41" t="s">
        <v>964</v>
      </c>
      <c r="F325" s="42" t="s">
        <v>24</v>
      </c>
      <c r="G325" s="42">
        <v>279</v>
      </c>
      <c r="H325" s="41" t="s">
        <v>393</v>
      </c>
      <c r="I325" s="41" t="s">
        <v>394</v>
      </c>
    </row>
    <row r="326" spans="1:9" ht="12.75" customHeight="1">
      <c r="A326" s="29" t="str">
        <f>IF(D326=著作者名検索!$B$2,ROW(),"")</f>
        <v/>
      </c>
      <c r="B326" s="29" t="str">
        <f>IF(E326=仮名検索!$B$2,ROW(),"")</f>
        <v/>
      </c>
      <c r="C326" s="29" t="str">
        <f>IF(H326=書名検索!$B$2,ROW(),"")</f>
        <v/>
      </c>
      <c r="D326" s="45" t="s">
        <v>965</v>
      </c>
      <c r="E326" s="46" t="s">
        <v>966</v>
      </c>
      <c r="F326" s="47" t="s">
        <v>115</v>
      </c>
      <c r="G326" s="47">
        <v>150</v>
      </c>
      <c r="H326" s="49" t="s">
        <v>967</v>
      </c>
      <c r="I326" s="49" t="s">
        <v>144</v>
      </c>
    </row>
    <row r="327" spans="1:9" ht="12.75" customHeight="1">
      <c r="A327" s="29" t="str">
        <f>IF(D327=著作者名検索!$B$2,ROW(),"")</f>
        <v/>
      </c>
      <c r="B327" s="29" t="str">
        <f>IF(E327=仮名検索!$B$2,ROW(),"")</f>
        <v/>
      </c>
      <c r="C327" s="29" t="str">
        <f>IF(H327=書名検索!$B$2,ROW(),"")</f>
        <v/>
      </c>
      <c r="D327" s="45" t="s">
        <v>965</v>
      </c>
      <c r="E327" s="46" t="s">
        <v>966</v>
      </c>
      <c r="F327" s="47" t="s">
        <v>115</v>
      </c>
      <c r="G327" s="47">
        <v>300</v>
      </c>
      <c r="H327" s="49" t="s">
        <v>968</v>
      </c>
      <c r="I327" s="49" t="s">
        <v>123</v>
      </c>
    </row>
    <row r="328" spans="1:9" ht="12.75" customHeight="1">
      <c r="A328" s="29" t="str">
        <f>IF(D328=著作者名検索!$B$2,ROW(),"")</f>
        <v/>
      </c>
      <c r="B328" s="29" t="str">
        <f>IF(E328=仮名検索!$B$2,ROW(),"")</f>
        <v/>
      </c>
      <c r="C328" s="29" t="str">
        <f>IF(H328=書名検索!$B$2,ROW(),"")</f>
        <v/>
      </c>
      <c r="D328" s="45" t="s">
        <v>965</v>
      </c>
      <c r="E328" s="46" t="s">
        <v>966</v>
      </c>
      <c r="F328" s="47" t="s">
        <v>65</v>
      </c>
      <c r="G328" s="47">
        <v>307</v>
      </c>
      <c r="H328" s="49" t="s">
        <v>969</v>
      </c>
      <c r="I328" s="49" t="s">
        <v>156</v>
      </c>
    </row>
    <row r="329" spans="1:9" ht="12.75" customHeight="1">
      <c r="A329" s="29" t="str">
        <f>IF(D329=著作者名検索!$B$2,ROW(),"")</f>
        <v/>
      </c>
      <c r="B329" s="29" t="str">
        <f>IF(E329=仮名検索!$B$2,ROW(),"")</f>
        <v/>
      </c>
      <c r="C329" s="29" t="str">
        <f>IF(H329=書名検索!$B$2,ROW(),"")</f>
        <v/>
      </c>
      <c r="D329" s="45" t="s">
        <v>970</v>
      </c>
      <c r="E329" s="46" t="s">
        <v>971</v>
      </c>
      <c r="F329" s="47" t="s">
        <v>115</v>
      </c>
      <c r="G329" s="47" t="s">
        <v>972</v>
      </c>
      <c r="H329" s="49" t="s">
        <v>973</v>
      </c>
      <c r="I329" s="49" t="s">
        <v>973</v>
      </c>
    </row>
    <row r="330" spans="1:9" ht="12.75" customHeight="1">
      <c r="A330" s="29" t="str">
        <f>IF(D330=著作者名検索!$B$2,ROW(),"")</f>
        <v/>
      </c>
      <c r="B330" s="29" t="str">
        <f>IF(E330=仮名検索!$B$2,ROW(),"")</f>
        <v/>
      </c>
      <c r="C330" s="29" t="str">
        <f>IF(H330=書名検索!$B$2,ROW(),"")</f>
        <v/>
      </c>
      <c r="D330" s="45" t="s">
        <v>974</v>
      </c>
      <c r="E330" s="46" t="s">
        <v>975</v>
      </c>
      <c r="F330" s="47" t="s">
        <v>115</v>
      </c>
      <c r="G330" s="47" t="s">
        <v>976</v>
      </c>
      <c r="H330" s="49" t="s">
        <v>977</v>
      </c>
      <c r="I330" s="49" t="s">
        <v>978</v>
      </c>
    </row>
    <row r="331" spans="1:9" ht="12.75" customHeight="1">
      <c r="A331" s="29" t="str">
        <f>IF(D331=著作者名検索!$B$2,ROW(),"")</f>
        <v/>
      </c>
      <c r="B331" s="29" t="str">
        <f>IF(E331=仮名検索!$B$2,ROW(),"")</f>
        <v/>
      </c>
      <c r="C331" s="29" t="str">
        <f>IF(H331=書名検索!$B$2,ROW(),"")</f>
        <v/>
      </c>
      <c r="D331" s="45" t="s">
        <v>979</v>
      </c>
      <c r="E331" s="46" t="s">
        <v>980</v>
      </c>
      <c r="F331" s="47" t="s">
        <v>273</v>
      </c>
      <c r="G331" s="47">
        <v>171</v>
      </c>
      <c r="H331" s="46" t="s">
        <v>876</v>
      </c>
      <c r="I331" s="46" t="s">
        <v>876</v>
      </c>
    </row>
    <row r="332" spans="1:9" ht="12.75" customHeight="1">
      <c r="A332" s="29" t="str">
        <f>IF(D332=著作者名検索!$B$2,ROW(),"")</f>
        <v/>
      </c>
      <c r="B332" s="29" t="str">
        <f>IF(E332=仮名検索!$B$2,ROW(),"")</f>
        <v/>
      </c>
      <c r="C332" s="29" t="str">
        <f>IF(H332=書名検索!$B$2,ROW(),"")</f>
        <v/>
      </c>
      <c r="D332" s="40" t="s">
        <v>979</v>
      </c>
      <c r="E332" s="41" t="s">
        <v>980</v>
      </c>
      <c r="F332" s="42" t="s">
        <v>75</v>
      </c>
      <c r="G332" s="42">
        <v>181</v>
      </c>
      <c r="H332" s="41" t="s">
        <v>981</v>
      </c>
      <c r="I332" s="41" t="s">
        <v>876</v>
      </c>
    </row>
    <row r="333" spans="1:9" ht="12.75" customHeight="1">
      <c r="A333" s="29" t="str">
        <f>IF(D333=著作者名検索!$B$2,ROW(),"")</f>
        <v/>
      </c>
      <c r="B333" s="29" t="str">
        <f>IF(E333=仮名検索!$B$2,ROW(),"")</f>
        <v/>
      </c>
      <c r="C333" s="29" t="str">
        <f>IF(H333=書名検索!$B$2,ROW(),"")</f>
        <v/>
      </c>
      <c r="D333" s="30" t="s">
        <v>982</v>
      </c>
      <c r="E333" s="31" t="s">
        <v>983</v>
      </c>
      <c r="F333" s="32" t="s">
        <v>226</v>
      </c>
      <c r="G333" s="32" t="s">
        <v>454</v>
      </c>
      <c r="H333" s="56" t="s">
        <v>984</v>
      </c>
      <c r="I333" s="34" t="s">
        <v>21</v>
      </c>
    </row>
    <row r="334" spans="1:9" ht="12.75" customHeight="1">
      <c r="A334" s="29" t="str">
        <f>IF(D334=著作者名検索!$B$2,ROW(),"")</f>
        <v/>
      </c>
      <c r="B334" s="29" t="str">
        <f>IF(E334=仮名検索!$B$2,ROW(),"")</f>
        <v/>
      </c>
      <c r="C334" s="29" t="str">
        <f>IF(H334=書名検索!$B$2,ROW(),"")</f>
        <v/>
      </c>
      <c r="D334" s="45" t="s">
        <v>985</v>
      </c>
      <c r="E334" s="46" t="s">
        <v>986</v>
      </c>
      <c r="F334" s="47" t="s">
        <v>115</v>
      </c>
      <c r="G334" s="47">
        <v>300</v>
      </c>
      <c r="H334" s="49" t="s">
        <v>987</v>
      </c>
      <c r="I334" s="49" t="s">
        <v>123</v>
      </c>
    </row>
    <row r="335" spans="1:9" ht="12.75" customHeight="1">
      <c r="A335" s="29" t="str">
        <f>IF(D335=著作者名検索!$B$2,ROW(),"")</f>
        <v/>
      </c>
      <c r="B335" s="29" t="str">
        <f>IF(E335=仮名検索!$B$2,ROW(),"")</f>
        <v/>
      </c>
      <c r="C335" s="29" t="str">
        <f>IF(H335=書名検索!$B$2,ROW(),"")</f>
        <v/>
      </c>
      <c r="D335" s="45" t="s">
        <v>985</v>
      </c>
      <c r="E335" s="46" t="s">
        <v>986</v>
      </c>
      <c r="F335" s="47" t="s">
        <v>115</v>
      </c>
      <c r="G335" s="47">
        <v>300</v>
      </c>
      <c r="H335" s="49" t="s">
        <v>988</v>
      </c>
      <c r="I335" s="49" t="s">
        <v>123</v>
      </c>
    </row>
    <row r="336" spans="1:9" ht="12.75" customHeight="1">
      <c r="A336" s="29" t="str">
        <f>IF(D336=著作者名検索!$B$2,ROW(),"")</f>
        <v/>
      </c>
      <c r="B336" s="29" t="str">
        <f>IF(E336=仮名検索!$B$2,ROW(),"")</f>
        <v/>
      </c>
      <c r="C336" s="29" t="str">
        <f>IF(H336=書名検索!$B$2,ROW(),"")</f>
        <v/>
      </c>
      <c r="D336" s="40" t="s">
        <v>989</v>
      </c>
      <c r="E336" s="41" t="s">
        <v>990</v>
      </c>
      <c r="F336" s="42" t="s">
        <v>24</v>
      </c>
      <c r="G336" s="42">
        <v>40</v>
      </c>
      <c r="H336" s="41" t="s">
        <v>991</v>
      </c>
      <c r="I336" s="41" t="s">
        <v>140</v>
      </c>
    </row>
    <row r="337" spans="1:9" ht="12.75" customHeight="1">
      <c r="A337" s="29" t="str">
        <f>IF(D337=著作者名検索!$B$2,ROW(),"")</f>
        <v/>
      </c>
      <c r="B337" s="29" t="str">
        <f>IF(E337=仮名検索!$B$2,ROW(),"")</f>
        <v/>
      </c>
      <c r="C337" s="29" t="str">
        <f>IF(H337=書名検索!$B$2,ROW(),"")</f>
        <v/>
      </c>
      <c r="D337" s="35" t="s">
        <v>992</v>
      </c>
      <c r="E337" s="39" t="s">
        <v>993</v>
      </c>
      <c r="F337" s="37" t="s">
        <v>65</v>
      </c>
      <c r="G337" s="37" t="s">
        <v>29</v>
      </c>
      <c r="H337" s="38" t="s">
        <v>994</v>
      </c>
      <c r="I337" s="52" t="s">
        <v>190</v>
      </c>
    </row>
    <row r="338" spans="1:9" ht="12.75" customHeight="1">
      <c r="A338" s="29" t="str">
        <f>IF(D338=著作者名検索!$B$2,ROW(),"")</f>
        <v/>
      </c>
      <c r="B338" s="29" t="str">
        <f>IF(E338=仮名検索!$B$2,ROW(),"")</f>
        <v/>
      </c>
      <c r="C338" s="29" t="str">
        <f>IF(H338=書名検索!$B$2,ROW(),"")</f>
        <v/>
      </c>
      <c r="D338" s="30" t="s">
        <v>995</v>
      </c>
      <c r="E338" s="31" t="s">
        <v>996</v>
      </c>
      <c r="F338" s="32" t="s">
        <v>75</v>
      </c>
      <c r="G338" s="32">
        <v>270</v>
      </c>
      <c r="H338" s="33" t="s">
        <v>997</v>
      </c>
      <c r="I338" s="34" t="s">
        <v>21</v>
      </c>
    </row>
    <row r="339" spans="1:9" ht="12.75" customHeight="1">
      <c r="A339" s="29" t="str">
        <f>IF(D339=著作者名検索!$B$2,ROW(),"")</f>
        <v/>
      </c>
      <c r="B339" s="29" t="str">
        <f>IF(E339=仮名検索!$B$2,ROW(),"")</f>
        <v/>
      </c>
      <c r="C339" s="29" t="str">
        <f>IF(H339=書名検索!$B$2,ROW(),"")</f>
        <v/>
      </c>
      <c r="D339" s="40" t="s">
        <v>998</v>
      </c>
      <c r="E339" s="41" t="s">
        <v>999</v>
      </c>
      <c r="F339" s="42" t="s">
        <v>24</v>
      </c>
      <c r="G339" s="42">
        <v>151</v>
      </c>
      <c r="H339" s="41" t="s">
        <v>1000</v>
      </c>
      <c r="I339" s="41" t="s">
        <v>668</v>
      </c>
    </row>
    <row r="340" spans="1:9" ht="12.75" customHeight="1">
      <c r="A340" s="29" t="str">
        <f>IF(D340=著作者名検索!$B$2,ROW(),"")</f>
        <v/>
      </c>
      <c r="B340" s="29" t="str">
        <f>IF(E340=仮名検索!$B$2,ROW(),"")</f>
        <v/>
      </c>
      <c r="C340" s="29" t="str">
        <f>IF(H340=書名検索!$B$2,ROW(),"")</f>
        <v/>
      </c>
      <c r="D340" s="40" t="s">
        <v>1001</v>
      </c>
      <c r="E340" s="41" t="s">
        <v>1002</v>
      </c>
      <c r="F340" s="42" t="s">
        <v>48</v>
      </c>
      <c r="G340" s="42" t="s">
        <v>695</v>
      </c>
      <c r="H340" s="41" t="s">
        <v>1003</v>
      </c>
      <c r="I340" s="41" t="s">
        <v>697</v>
      </c>
    </row>
    <row r="341" spans="1:9" ht="12.75" customHeight="1">
      <c r="A341" s="29" t="str">
        <f>IF(D341=著作者名検索!$B$2,ROW(),"")</f>
        <v/>
      </c>
      <c r="B341" s="29" t="str">
        <f>IF(E341=仮名検索!$B$2,ROW(),"")</f>
        <v/>
      </c>
      <c r="C341" s="29" t="str">
        <f>IF(H341=書名検索!$B$2,ROW(),"")</f>
        <v/>
      </c>
      <c r="D341" s="40" t="s">
        <v>1004</v>
      </c>
      <c r="E341" s="41" t="s">
        <v>1005</v>
      </c>
      <c r="F341" s="42" t="s">
        <v>85</v>
      </c>
      <c r="G341" s="42" t="s">
        <v>1006</v>
      </c>
      <c r="H341" s="41" t="s">
        <v>1007</v>
      </c>
      <c r="I341" s="41" t="s">
        <v>1008</v>
      </c>
    </row>
    <row r="342" spans="1:9" ht="12.75" customHeight="1">
      <c r="A342" s="29" t="str">
        <f>IF(D342=著作者名検索!$B$2,ROW(),"")</f>
        <v/>
      </c>
      <c r="B342" s="29" t="str">
        <f>IF(E342=仮名検索!$B$2,ROW(),"")</f>
        <v/>
      </c>
      <c r="C342" s="29" t="str">
        <f>IF(H342=書名検索!$B$2,ROW(),"")</f>
        <v/>
      </c>
      <c r="D342" s="40" t="s">
        <v>1004</v>
      </c>
      <c r="E342" s="41" t="s">
        <v>1005</v>
      </c>
      <c r="F342" s="42" t="s">
        <v>226</v>
      </c>
      <c r="G342" s="42" t="s">
        <v>227</v>
      </c>
      <c r="H342" s="41" t="s">
        <v>1009</v>
      </c>
      <c r="I342" s="41" t="s">
        <v>229</v>
      </c>
    </row>
    <row r="343" spans="1:9" ht="12.75" customHeight="1">
      <c r="A343" s="29" t="str">
        <f>IF(D343=著作者名検索!$B$2,ROW(),"")</f>
        <v/>
      </c>
      <c r="B343" s="29" t="str">
        <f>IF(E343=仮名検索!$B$2,ROW(),"")</f>
        <v/>
      </c>
      <c r="C343" s="29" t="str">
        <f>IF(H343=書名検索!$B$2,ROW(),"")</f>
        <v/>
      </c>
      <c r="D343" s="45" t="s">
        <v>1010</v>
      </c>
      <c r="E343" s="46" t="s">
        <v>1011</v>
      </c>
      <c r="F343" s="47" t="s">
        <v>115</v>
      </c>
      <c r="G343" s="47">
        <v>68</v>
      </c>
      <c r="H343" s="49" t="s">
        <v>1012</v>
      </c>
      <c r="I343" s="49" t="s">
        <v>402</v>
      </c>
    </row>
    <row r="344" spans="1:9" ht="12.75" customHeight="1">
      <c r="A344" s="29" t="str">
        <f>IF(D344=著作者名検索!$B$2,ROW(),"")</f>
        <v/>
      </c>
      <c r="B344" s="29" t="str">
        <f>IF(E344=仮名検索!$B$2,ROW(),"")</f>
        <v/>
      </c>
      <c r="C344" s="29" t="str">
        <f>IF(H344=書名検索!$B$2,ROW(),"")</f>
        <v/>
      </c>
      <c r="D344" s="35" t="s">
        <v>1013</v>
      </c>
      <c r="E344" s="38" t="s">
        <v>1014</v>
      </c>
      <c r="F344" s="37" t="s">
        <v>34</v>
      </c>
      <c r="G344" s="48" t="s">
        <v>43</v>
      </c>
      <c r="H344" s="38" t="s">
        <v>1015</v>
      </c>
      <c r="I344" s="36" t="s">
        <v>322</v>
      </c>
    </row>
    <row r="345" spans="1:9" ht="12.75" customHeight="1">
      <c r="A345" s="29" t="str">
        <f>IF(D345=著作者名検索!$B$2,ROW(),"")</f>
        <v/>
      </c>
      <c r="B345" s="29" t="str">
        <f>IF(E345=仮名検索!$B$2,ROW(),"")</f>
        <v/>
      </c>
      <c r="C345" s="29" t="str">
        <f>IF(H345=書名検索!$B$2,ROW(),"")</f>
        <v/>
      </c>
      <c r="D345" s="45" t="s">
        <v>1016</v>
      </c>
      <c r="E345" s="46" t="s">
        <v>1017</v>
      </c>
      <c r="F345" s="47" t="s">
        <v>115</v>
      </c>
      <c r="G345" s="47">
        <v>64</v>
      </c>
      <c r="H345" s="49" t="s">
        <v>1018</v>
      </c>
      <c r="I345" s="49" t="s">
        <v>279</v>
      </c>
    </row>
    <row r="346" spans="1:9" ht="12.75" customHeight="1">
      <c r="A346" s="29" t="str">
        <f>IF(D346=著作者名検索!$B$2,ROW(),"")</f>
        <v/>
      </c>
      <c r="B346" s="29" t="str">
        <f>IF(E346=仮名検索!$B$2,ROW(),"")</f>
        <v/>
      </c>
      <c r="C346" s="29" t="str">
        <f>IF(H346=書名検索!$B$2,ROW(),"")</f>
        <v/>
      </c>
      <c r="D346" s="40" t="s">
        <v>1019</v>
      </c>
      <c r="E346" s="41" t="s">
        <v>1020</v>
      </c>
      <c r="F346" s="42" t="s">
        <v>226</v>
      </c>
      <c r="G346" s="42" t="s">
        <v>526</v>
      </c>
      <c r="H346" s="41" t="s">
        <v>1021</v>
      </c>
      <c r="I346" s="41" t="s">
        <v>528</v>
      </c>
    </row>
    <row r="347" spans="1:9" ht="12.75" customHeight="1">
      <c r="A347" s="29" t="str">
        <f>IF(D347=著作者名検索!$B$2,ROW(),"")</f>
        <v/>
      </c>
      <c r="B347" s="29" t="str">
        <f>IF(E347=仮名検索!$B$2,ROW(),"")</f>
        <v/>
      </c>
      <c r="C347" s="29" t="str">
        <f>IF(H347=書名検索!$B$2,ROW(),"")</f>
        <v/>
      </c>
      <c r="D347" s="30" t="s">
        <v>1022</v>
      </c>
      <c r="E347" s="31" t="s">
        <v>1023</v>
      </c>
      <c r="F347" s="32" t="s">
        <v>18</v>
      </c>
      <c r="G347" s="32" t="s">
        <v>39</v>
      </c>
      <c r="H347" s="33" t="s">
        <v>1024</v>
      </c>
      <c r="I347" s="34" t="s">
        <v>21</v>
      </c>
    </row>
    <row r="348" spans="1:9" ht="12.75" customHeight="1">
      <c r="A348" s="29" t="str">
        <f>IF(D348=著作者名検索!$B$2,ROW(),"")</f>
        <v/>
      </c>
      <c r="B348" s="29" t="str">
        <f>IF(E348=仮名検索!$B$2,ROW(),"")</f>
        <v/>
      </c>
      <c r="C348" s="29" t="str">
        <f>IF(H348=書名検索!$B$2,ROW(),"")</f>
        <v/>
      </c>
      <c r="D348" s="30" t="s">
        <v>1025</v>
      </c>
      <c r="E348" s="31" t="s">
        <v>1026</v>
      </c>
      <c r="F348" s="32" t="s">
        <v>18</v>
      </c>
      <c r="G348" s="32" t="s">
        <v>19</v>
      </c>
      <c r="H348" s="33" t="s">
        <v>1027</v>
      </c>
      <c r="I348" s="34" t="s">
        <v>21</v>
      </c>
    </row>
    <row r="349" spans="1:9" ht="12.75" customHeight="1">
      <c r="A349" s="29" t="str">
        <f>IF(D349=著作者名検索!$B$2,ROW(),"")</f>
        <v/>
      </c>
      <c r="B349" s="29" t="str">
        <f>IF(E349=仮名検索!$B$2,ROW(),"")</f>
        <v/>
      </c>
      <c r="C349" s="29" t="str">
        <f>IF(H349=書名検索!$B$2,ROW(),"")</f>
        <v/>
      </c>
      <c r="D349" s="35" t="s">
        <v>1028</v>
      </c>
      <c r="E349" s="36" t="s">
        <v>1029</v>
      </c>
      <c r="F349" s="37" t="s">
        <v>28</v>
      </c>
      <c r="G349" s="37" t="s">
        <v>29</v>
      </c>
      <c r="H349" s="38" t="s">
        <v>1030</v>
      </c>
      <c r="I349" s="36" t="s">
        <v>550</v>
      </c>
    </row>
    <row r="350" spans="1:9" ht="12.75" customHeight="1">
      <c r="A350" s="29" t="str">
        <f>IF(D350=著作者名検索!$B$2,ROW(),"")</f>
        <v/>
      </c>
      <c r="B350" s="29" t="str">
        <f>IF(E350=仮名検索!$B$2,ROW(),"")</f>
        <v/>
      </c>
      <c r="C350" s="29" t="str">
        <f>IF(H350=書名検索!$B$2,ROW(),"")</f>
        <v/>
      </c>
      <c r="D350" s="45" t="s">
        <v>1031</v>
      </c>
      <c r="E350" s="46" t="s">
        <v>1032</v>
      </c>
      <c r="F350" s="47" t="s">
        <v>65</v>
      </c>
      <c r="G350" s="47">
        <v>69</v>
      </c>
      <c r="H350" s="46" t="s">
        <v>1033</v>
      </c>
      <c r="I350" s="46" t="s">
        <v>1034</v>
      </c>
    </row>
    <row r="351" spans="1:9" ht="12.75" customHeight="1">
      <c r="A351" s="29" t="str">
        <f>IF(D351=著作者名検索!$B$2,ROW(),"")</f>
        <v/>
      </c>
      <c r="B351" s="29" t="str">
        <f>IF(E351=仮名検索!$B$2,ROW(),"")</f>
        <v/>
      </c>
      <c r="C351" s="29" t="str">
        <f>IF(H351=書名検索!$B$2,ROW(),"")</f>
        <v/>
      </c>
      <c r="D351" s="45" t="s">
        <v>1031</v>
      </c>
      <c r="E351" s="46" t="s">
        <v>1032</v>
      </c>
      <c r="F351" s="47" t="s">
        <v>115</v>
      </c>
      <c r="G351" s="47">
        <v>300</v>
      </c>
      <c r="H351" s="46" t="s">
        <v>1035</v>
      </c>
      <c r="I351" s="49" t="s">
        <v>123</v>
      </c>
    </row>
    <row r="352" spans="1:9" ht="12.75" customHeight="1">
      <c r="A352" s="29" t="str">
        <f>IF(D352=著作者名検索!$B$2,ROW(),"")</f>
        <v/>
      </c>
      <c r="B352" s="29" t="str">
        <f>IF(E352=仮名検索!$B$2,ROW(),"")</f>
        <v/>
      </c>
      <c r="C352" s="29" t="str">
        <f>IF(H352=書名検索!$B$2,ROW(),"")</f>
        <v/>
      </c>
      <c r="D352" s="45" t="s">
        <v>1031</v>
      </c>
      <c r="E352" s="46" t="s">
        <v>1032</v>
      </c>
      <c r="F352" s="47" t="s">
        <v>171</v>
      </c>
      <c r="G352" s="47" t="s">
        <v>1036</v>
      </c>
      <c r="H352" s="46" t="s">
        <v>1037</v>
      </c>
      <c r="I352" s="46" t="s">
        <v>1037</v>
      </c>
    </row>
    <row r="353" spans="1:9" ht="12.75" customHeight="1">
      <c r="A353" s="29" t="str">
        <f>IF(D353=著作者名検索!$B$2,ROW(),"")</f>
        <v/>
      </c>
      <c r="B353" s="29" t="str">
        <f>IF(E353=仮名検索!$B$2,ROW(),"")</f>
        <v/>
      </c>
      <c r="C353" s="29" t="str">
        <f>IF(H353=書名検索!$B$2,ROW(),"")</f>
        <v/>
      </c>
      <c r="D353" s="40" t="s">
        <v>1038</v>
      </c>
      <c r="E353" s="41" t="s">
        <v>1039</v>
      </c>
      <c r="F353" s="42" t="s">
        <v>24</v>
      </c>
      <c r="G353" s="42">
        <v>197</v>
      </c>
      <c r="H353" s="41" t="s">
        <v>1040</v>
      </c>
      <c r="I353" s="41" t="s">
        <v>1041</v>
      </c>
    </row>
    <row r="354" spans="1:9" ht="12.75" customHeight="1">
      <c r="A354" s="29" t="str">
        <f>IF(D354=著作者名検索!$B$2,ROW(),"")</f>
        <v/>
      </c>
      <c r="B354" s="29" t="str">
        <f>IF(E354=仮名検索!$B$2,ROW(),"")</f>
        <v/>
      </c>
      <c r="C354" s="29" t="str">
        <f>IF(H354=書名検索!$B$2,ROW(),"")</f>
        <v/>
      </c>
      <c r="D354" s="45" t="s">
        <v>1042</v>
      </c>
      <c r="E354" s="46" t="s">
        <v>1043</v>
      </c>
      <c r="F354" s="47" t="s">
        <v>115</v>
      </c>
      <c r="G354" s="47">
        <v>195</v>
      </c>
      <c r="H354" s="49" t="s">
        <v>1044</v>
      </c>
      <c r="I354" s="49" t="s">
        <v>978</v>
      </c>
    </row>
    <row r="355" spans="1:9" ht="12.75" customHeight="1">
      <c r="A355" s="29" t="str">
        <f>IF(D355=著作者名検索!$B$2,ROW(),"")</f>
        <v/>
      </c>
      <c r="B355" s="29" t="str">
        <f>IF(E355=仮名検索!$B$2,ROW(),"")</f>
        <v/>
      </c>
      <c r="C355" s="29" t="str">
        <f>IF(H355=書名検索!$B$2,ROW(),"")</f>
        <v/>
      </c>
      <c r="D355" s="30" t="s">
        <v>1042</v>
      </c>
      <c r="E355" s="31" t="s">
        <v>1043</v>
      </c>
      <c r="F355" s="32" t="s">
        <v>75</v>
      </c>
      <c r="G355" s="32">
        <v>271</v>
      </c>
      <c r="H355" s="33" t="s">
        <v>1045</v>
      </c>
      <c r="I355" s="34" t="s">
        <v>21</v>
      </c>
    </row>
    <row r="356" spans="1:9" ht="12.75" customHeight="1">
      <c r="A356" s="29" t="str">
        <f>IF(D356=著作者名検索!$B$2,ROW(),"")</f>
        <v/>
      </c>
      <c r="B356" s="29" t="str">
        <f>IF(E356=仮名検索!$B$2,ROW(),"")</f>
        <v/>
      </c>
      <c r="C356" s="29" t="str">
        <f>IF(H356=書名検索!$B$2,ROW(),"")</f>
        <v/>
      </c>
      <c r="D356" s="35" t="s">
        <v>1042</v>
      </c>
      <c r="E356" s="38" t="s">
        <v>1043</v>
      </c>
      <c r="F356" s="37" t="s">
        <v>34</v>
      </c>
      <c r="G356" s="39" t="s">
        <v>29</v>
      </c>
      <c r="H356" s="38" t="s">
        <v>1044</v>
      </c>
      <c r="I356" s="36" t="s">
        <v>978</v>
      </c>
    </row>
    <row r="357" spans="1:9" ht="12.75" customHeight="1">
      <c r="A357" s="29" t="str">
        <f>IF(D357=著作者名検索!$B$2,ROW(),"")</f>
        <v/>
      </c>
      <c r="B357" s="29" t="str">
        <f>IF(E357=仮名検索!$B$2,ROW(),"")</f>
        <v/>
      </c>
      <c r="C357" s="29" t="str">
        <f>IF(H357=書名検索!$B$2,ROW(),"")</f>
        <v/>
      </c>
      <c r="D357" s="35" t="s">
        <v>1046</v>
      </c>
      <c r="E357" s="36" t="s">
        <v>1047</v>
      </c>
      <c r="F357" s="37" t="s">
        <v>28</v>
      </c>
      <c r="G357" s="37" t="s">
        <v>29</v>
      </c>
      <c r="H357" s="38" t="s">
        <v>1048</v>
      </c>
      <c r="I357" s="36" t="s">
        <v>550</v>
      </c>
    </row>
    <row r="358" spans="1:9" ht="12.75" customHeight="1">
      <c r="A358" s="29" t="str">
        <f>IF(D358=著作者名検索!$B$2,ROW(),"")</f>
        <v/>
      </c>
      <c r="B358" s="29" t="str">
        <f>IF(E358=仮名検索!$B$2,ROW(),"")</f>
        <v/>
      </c>
      <c r="C358" s="29" t="str">
        <f>IF(H358=書名検索!$B$2,ROW(),"")</f>
        <v/>
      </c>
      <c r="D358" s="30" t="s">
        <v>1049</v>
      </c>
      <c r="E358" s="31" t="s">
        <v>1050</v>
      </c>
      <c r="F358" s="32" t="s">
        <v>85</v>
      </c>
      <c r="G358" s="32" t="s">
        <v>546</v>
      </c>
      <c r="H358" s="33" t="s">
        <v>1051</v>
      </c>
      <c r="I358" s="34" t="s">
        <v>548</v>
      </c>
    </row>
    <row r="359" spans="1:9" ht="12.75" customHeight="1">
      <c r="A359" s="29" t="str">
        <f>IF(D359=著作者名検索!$B$2,ROW(),"")</f>
        <v/>
      </c>
      <c r="B359" s="29" t="str">
        <f>IF(E359=仮名検索!$B$2,ROW(),"")</f>
        <v/>
      </c>
      <c r="C359" s="29" t="str">
        <f>IF(H359=書名検索!$B$2,ROW(),"")</f>
        <v/>
      </c>
      <c r="D359" s="40" t="s">
        <v>1052</v>
      </c>
      <c r="E359" s="41" t="s">
        <v>1053</v>
      </c>
      <c r="F359" s="42" t="s">
        <v>24</v>
      </c>
      <c r="G359" s="42">
        <v>87</v>
      </c>
      <c r="H359" s="41" t="s">
        <v>1054</v>
      </c>
      <c r="I359" s="41" t="s">
        <v>130</v>
      </c>
    </row>
    <row r="360" spans="1:9" ht="12.75" customHeight="1">
      <c r="A360" s="29" t="str">
        <f>IF(D360=著作者名検索!$B$2,ROW(),"")</f>
        <v/>
      </c>
      <c r="B360" s="29" t="str">
        <f>IF(E360=仮名検索!$B$2,ROW(),"")</f>
        <v/>
      </c>
      <c r="C360" s="29" t="str">
        <f>IF(H360=書名検索!$B$2,ROW(),"")</f>
        <v/>
      </c>
      <c r="D360" s="30" t="s">
        <v>1055</v>
      </c>
      <c r="E360" s="31" t="s">
        <v>1056</v>
      </c>
      <c r="F360" s="32" t="s">
        <v>85</v>
      </c>
      <c r="G360" s="32" t="s">
        <v>953</v>
      </c>
      <c r="H360" s="33" t="s">
        <v>1057</v>
      </c>
      <c r="I360" s="34" t="s">
        <v>548</v>
      </c>
    </row>
    <row r="361" spans="1:9" ht="12.75" customHeight="1">
      <c r="A361" s="29" t="str">
        <f>IF(D361=著作者名検索!$B$2,ROW(),"")</f>
        <v/>
      </c>
      <c r="B361" s="29" t="str">
        <f>IF(E361=仮名検索!$B$2,ROW(),"")</f>
        <v/>
      </c>
      <c r="C361" s="29" t="str">
        <f>IF(H361=書名検索!$B$2,ROW(),"")</f>
        <v/>
      </c>
      <c r="D361" s="35" t="s">
        <v>1058</v>
      </c>
      <c r="E361" s="36" t="s">
        <v>1059</v>
      </c>
      <c r="F361" s="37" t="s">
        <v>28</v>
      </c>
      <c r="G361" s="37" t="s">
        <v>43</v>
      </c>
      <c r="H361" s="38" t="s">
        <v>1060</v>
      </c>
      <c r="I361" s="36" t="s">
        <v>45</v>
      </c>
    </row>
    <row r="362" spans="1:9" ht="12.75" customHeight="1">
      <c r="A362" s="29" t="str">
        <f>IF(D362=著作者名検索!$B$2,ROW(),"")</f>
        <v/>
      </c>
      <c r="B362" s="29" t="str">
        <f>IF(E362=仮名検索!$B$2,ROW(),"")</f>
        <v/>
      </c>
      <c r="C362" s="29" t="str">
        <f>IF(H362=書名検索!$B$2,ROW(),"")</f>
        <v/>
      </c>
      <c r="D362" s="45" t="s">
        <v>1061</v>
      </c>
      <c r="E362" s="46" t="s">
        <v>1062</v>
      </c>
      <c r="F362" s="47" t="s">
        <v>273</v>
      </c>
      <c r="G362" s="47">
        <v>74</v>
      </c>
      <c r="H362" s="46" t="s">
        <v>1063</v>
      </c>
      <c r="I362" s="46" t="s">
        <v>1064</v>
      </c>
    </row>
    <row r="363" spans="1:9" ht="12.75" customHeight="1">
      <c r="A363" s="29" t="str">
        <f>IF(D363=著作者名検索!$B$2,ROW(),"")</f>
        <v/>
      </c>
      <c r="B363" s="29" t="str">
        <f>IF(E363=仮名検索!$B$2,ROW(),"")</f>
        <v/>
      </c>
      <c r="C363" s="29" t="str">
        <f>IF(H363=書名検索!$B$2,ROW(),"")</f>
        <v/>
      </c>
      <c r="D363" s="45" t="s">
        <v>1061</v>
      </c>
      <c r="E363" s="46" t="s">
        <v>1062</v>
      </c>
      <c r="F363" s="47" t="s">
        <v>115</v>
      </c>
      <c r="G363" s="47">
        <v>288</v>
      </c>
      <c r="H363" s="46" t="s">
        <v>1063</v>
      </c>
      <c r="I363" s="46" t="s">
        <v>117</v>
      </c>
    </row>
    <row r="364" spans="1:9" ht="12.75" customHeight="1">
      <c r="A364" s="29" t="str">
        <f>IF(D364=著作者名検索!$B$2,ROW(),"")</f>
        <v/>
      </c>
      <c r="B364" s="29" t="str">
        <f>IF(E364=仮名検索!$B$2,ROW(),"")</f>
        <v/>
      </c>
      <c r="C364" s="29" t="str">
        <f>IF(H364=書名検索!$B$2,ROW(),"")</f>
        <v/>
      </c>
      <c r="D364" s="35" t="s">
        <v>1065</v>
      </c>
      <c r="E364" s="39" t="s">
        <v>1066</v>
      </c>
      <c r="F364" s="37" t="s">
        <v>65</v>
      </c>
      <c r="G364" s="37" t="s">
        <v>29</v>
      </c>
      <c r="H364" s="38" t="s">
        <v>1067</v>
      </c>
      <c r="I364" s="52" t="s">
        <v>190</v>
      </c>
    </row>
    <row r="365" spans="1:9" ht="12.75" customHeight="1">
      <c r="A365" s="29" t="str">
        <f>IF(D365=著作者名検索!$B$2,ROW(),"")</f>
        <v/>
      </c>
      <c r="B365" s="29" t="str">
        <f>IF(E365=仮名検索!$B$2,ROW(),"")</f>
        <v/>
      </c>
      <c r="C365" s="29" t="str">
        <f>IF(H365=書名検索!$B$2,ROW(),"")</f>
        <v/>
      </c>
      <c r="D365" s="45" t="s">
        <v>1068</v>
      </c>
      <c r="E365" s="46" t="s">
        <v>1069</v>
      </c>
      <c r="F365" s="47" t="s">
        <v>65</v>
      </c>
      <c r="G365" s="47" t="s">
        <v>1070</v>
      </c>
      <c r="H365" s="49" t="s">
        <v>1071</v>
      </c>
      <c r="I365" s="49" t="s">
        <v>1071</v>
      </c>
    </row>
    <row r="366" spans="1:9" ht="12.75" customHeight="1">
      <c r="A366" s="29" t="str">
        <f>IF(D366=著作者名検索!$B$2,ROW(),"")</f>
        <v/>
      </c>
      <c r="B366" s="29" t="str">
        <f>IF(E366=仮名検索!$B$2,ROW(),"")</f>
        <v/>
      </c>
      <c r="C366" s="29" t="str">
        <f>IF(H366=書名検索!$B$2,ROW(),"")</f>
        <v/>
      </c>
      <c r="D366" s="35" t="s">
        <v>1072</v>
      </c>
      <c r="E366" s="38" t="s">
        <v>1073</v>
      </c>
      <c r="F366" s="37" t="s">
        <v>34</v>
      </c>
      <c r="G366" s="39" t="s">
        <v>29</v>
      </c>
      <c r="H366" s="38" t="s">
        <v>1074</v>
      </c>
      <c r="I366" s="36" t="s">
        <v>462</v>
      </c>
    </row>
    <row r="367" spans="1:9" ht="12.75" customHeight="1">
      <c r="A367" s="29" t="str">
        <f>IF(D367=著作者名検索!$B$2,ROW(),"")</f>
        <v/>
      </c>
      <c r="B367" s="29" t="str">
        <f>IF(E367=仮名検索!$B$2,ROW(),"")</f>
        <v/>
      </c>
      <c r="C367" s="29" t="str">
        <f>IF(H367=書名検索!$B$2,ROW(),"")</f>
        <v/>
      </c>
      <c r="D367" s="45" t="s">
        <v>1075</v>
      </c>
      <c r="E367" s="46" t="s">
        <v>1076</v>
      </c>
      <c r="F367" s="47" t="s">
        <v>853</v>
      </c>
      <c r="G367" s="47" t="s">
        <v>179</v>
      </c>
      <c r="H367" s="46" t="s">
        <v>1077</v>
      </c>
      <c r="I367" s="46" t="s">
        <v>1077</v>
      </c>
    </row>
    <row r="368" spans="1:9" ht="12.75" customHeight="1">
      <c r="A368" s="29" t="str">
        <f>IF(D368=著作者名検索!$B$2,ROW(),"")</f>
        <v/>
      </c>
      <c r="B368" s="29" t="str">
        <f>IF(E368=仮名検索!$B$2,ROW(),"")</f>
        <v/>
      </c>
      <c r="C368" s="29" t="str">
        <f>IF(H368=書名検索!$B$2,ROW(),"")</f>
        <v/>
      </c>
      <c r="D368" s="40" t="s">
        <v>1078</v>
      </c>
      <c r="E368" s="41" t="s">
        <v>1079</v>
      </c>
      <c r="F368" s="42" t="s">
        <v>24</v>
      </c>
      <c r="G368" s="42">
        <v>21</v>
      </c>
      <c r="H368" s="41" t="s">
        <v>506</v>
      </c>
      <c r="I368" s="41" t="s">
        <v>507</v>
      </c>
    </row>
    <row r="369" spans="1:9" ht="12.75" customHeight="1">
      <c r="A369" s="29" t="str">
        <f>IF(D369=著作者名検索!$B$2,ROW(),"")</f>
        <v/>
      </c>
      <c r="B369" s="29" t="str">
        <f>IF(E369=仮名検索!$B$2,ROW(),"")</f>
        <v/>
      </c>
      <c r="C369" s="29" t="str">
        <f>IF(H369=書名検索!$B$2,ROW(),"")</f>
        <v/>
      </c>
      <c r="D369" s="45" t="s">
        <v>1078</v>
      </c>
      <c r="E369" s="46" t="s">
        <v>1079</v>
      </c>
      <c r="F369" s="47" t="s">
        <v>222</v>
      </c>
      <c r="G369" s="47">
        <v>196</v>
      </c>
      <c r="H369" s="46" t="s">
        <v>1080</v>
      </c>
      <c r="I369" s="46" t="s">
        <v>1041</v>
      </c>
    </row>
    <row r="370" spans="1:9" ht="12.75" customHeight="1">
      <c r="A370" s="29" t="str">
        <f>IF(D370=著作者名検索!$B$2,ROW(),"")</f>
        <v/>
      </c>
      <c r="B370" s="29" t="str">
        <f>IF(E370=仮名検索!$B$2,ROW(),"")</f>
        <v/>
      </c>
      <c r="C370" s="29" t="str">
        <f>IF(H370=書名検索!$B$2,ROW(),"")</f>
        <v/>
      </c>
      <c r="D370" s="45" t="s">
        <v>1078</v>
      </c>
      <c r="E370" s="46" t="s">
        <v>1079</v>
      </c>
      <c r="F370" s="47" t="s">
        <v>171</v>
      </c>
      <c r="G370" s="47" t="s">
        <v>411</v>
      </c>
      <c r="H370" s="46" t="s">
        <v>1081</v>
      </c>
      <c r="I370" s="46" t="s">
        <v>1082</v>
      </c>
    </row>
    <row r="371" spans="1:9" ht="12.75" customHeight="1">
      <c r="A371" s="29" t="str">
        <f>IF(D371=著作者名検索!$B$2,ROW(),"")</f>
        <v/>
      </c>
      <c r="B371" s="29" t="str">
        <f>IF(E371=仮名検索!$B$2,ROW(),"")</f>
        <v/>
      </c>
      <c r="C371" s="29" t="str">
        <f>IF(H371=書名検索!$B$2,ROW(),"")</f>
        <v/>
      </c>
      <c r="D371" s="45" t="s">
        <v>1078</v>
      </c>
      <c r="E371" s="46" t="s">
        <v>1079</v>
      </c>
      <c r="F371" s="47" t="s">
        <v>162</v>
      </c>
      <c r="G371" s="47" t="s">
        <v>1083</v>
      </c>
      <c r="H371" s="46" t="s">
        <v>1084</v>
      </c>
      <c r="I371" s="46" t="s">
        <v>1085</v>
      </c>
    </row>
    <row r="372" spans="1:9" ht="12.75" customHeight="1">
      <c r="A372" s="29" t="str">
        <f>IF(D372=著作者名検索!$B$2,ROW(),"")</f>
        <v/>
      </c>
      <c r="B372" s="29" t="str">
        <f>IF(E372=仮名検索!$B$2,ROW(),"")</f>
        <v/>
      </c>
      <c r="C372" s="29" t="str">
        <f>IF(H372=書名検索!$B$2,ROW(),"")</f>
        <v/>
      </c>
      <c r="D372" s="40" t="s">
        <v>1086</v>
      </c>
      <c r="E372" s="41" t="s">
        <v>1087</v>
      </c>
      <c r="F372" s="42" t="s">
        <v>48</v>
      </c>
      <c r="G372" s="42" t="s">
        <v>49</v>
      </c>
      <c r="H372" s="41" t="s">
        <v>1088</v>
      </c>
      <c r="I372" s="41" t="s">
        <v>51</v>
      </c>
    </row>
    <row r="373" spans="1:9" ht="12.75" customHeight="1">
      <c r="A373" s="29" t="str">
        <f>IF(D373=著作者名検索!$B$2,ROW(),"")</f>
        <v/>
      </c>
      <c r="B373" s="29" t="str">
        <f>IF(E373=仮名検索!$B$2,ROW(),"")</f>
        <v/>
      </c>
      <c r="C373" s="29" t="str">
        <f>IF(H373=書名検索!$B$2,ROW(),"")</f>
        <v/>
      </c>
      <c r="D373" s="35" t="s">
        <v>1089</v>
      </c>
      <c r="E373" s="38" t="s">
        <v>1090</v>
      </c>
      <c r="F373" s="37" t="s">
        <v>34</v>
      </c>
      <c r="G373" s="48" t="s">
        <v>43</v>
      </c>
      <c r="H373" s="38" t="s">
        <v>1091</v>
      </c>
      <c r="I373" s="36" t="s">
        <v>312</v>
      </c>
    </row>
    <row r="374" spans="1:9" ht="12.75" customHeight="1">
      <c r="A374" s="29" t="str">
        <f>IF(D374=著作者名検索!$B$2,ROW(),"")</f>
        <v/>
      </c>
      <c r="B374" s="29" t="str">
        <f>IF(E374=仮名検索!$B$2,ROW(),"")</f>
        <v/>
      </c>
      <c r="C374" s="29" t="str">
        <f>IF(H374=書名検索!$B$2,ROW(),"")</f>
        <v/>
      </c>
      <c r="D374" s="40" t="s">
        <v>1092</v>
      </c>
      <c r="E374" s="41" t="s">
        <v>1093</v>
      </c>
      <c r="F374" s="42" t="s">
        <v>75</v>
      </c>
      <c r="G374" s="42">
        <v>75</v>
      </c>
      <c r="H374" s="41" t="s">
        <v>1094</v>
      </c>
      <c r="I374" s="41" t="s">
        <v>1064</v>
      </c>
    </row>
    <row r="375" spans="1:9" ht="12.75" customHeight="1">
      <c r="A375" s="29" t="str">
        <f>IF(D375=著作者名検索!$B$2,ROW(),"")</f>
        <v/>
      </c>
      <c r="B375" s="29" t="str">
        <f>IF(E375=仮名検索!$B$2,ROW(),"")</f>
        <v/>
      </c>
      <c r="C375" s="29" t="str">
        <f>IF(H375=書名検索!$B$2,ROW(),"")</f>
        <v/>
      </c>
      <c r="D375" s="45" t="s">
        <v>1095</v>
      </c>
      <c r="E375" s="46" t="s">
        <v>1096</v>
      </c>
      <c r="F375" s="47" t="s">
        <v>115</v>
      </c>
      <c r="G375" s="47">
        <v>14</v>
      </c>
      <c r="H375" s="49" t="s">
        <v>1097</v>
      </c>
      <c r="I375" s="49" t="s">
        <v>1098</v>
      </c>
    </row>
    <row r="376" spans="1:9" ht="12.75" customHeight="1">
      <c r="A376" s="29" t="str">
        <f>IF(D376=著作者名検索!$B$2,ROW(),"")</f>
        <v/>
      </c>
      <c r="B376" s="29" t="str">
        <f>IF(E376=仮名検索!$B$2,ROW(),"")</f>
        <v/>
      </c>
      <c r="C376" s="29" t="str">
        <f>IF(H376=書名検索!$B$2,ROW(),"")</f>
        <v/>
      </c>
      <c r="D376" s="35" t="s">
        <v>1099</v>
      </c>
      <c r="E376" s="39" t="s">
        <v>1100</v>
      </c>
      <c r="F376" s="37" t="s">
        <v>65</v>
      </c>
      <c r="G376" s="37" t="s">
        <v>43</v>
      </c>
      <c r="H376" s="38" t="s">
        <v>1101</v>
      </c>
      <c r="I376" s="36" t="s">
        <v>318</v>
      </c>
    </row>
    <row r="377" spans="1:9" ht="12.75" customHeight="1">
      <c r="A377" s="29" t="str">
        <f>IF(D377=著作者名検索!$B$2,ROW(),"")</f>
        <v/>
      </c>
      <c r="B377" s="29" t="str">
        <f>IF(E377=仮名検索!$B$2,ROW(),"")</f>
        <v/>
      </c>
      <c r="C377" s="29" t="str">
        <f>IF(H377=書名検索!$B$2,ROW(),"")</f>
        <v/>
      </c>
      <c r="D377" s="35" t="s">
        <v>1099</v>
      </c>
      <c r="E377" s="39" t="s">
        <v>1100</v>
      </c>
      <c r="F377" s="37" t="s">
        <v>65</v>
      </c>
      <c r="G377" s="37" t="s">
        <v>29</v>
      </c>
      <c r="H377" s="38" t="s">
        <v>1102</v>
      </c>
      <c r="I377" s="36" t="s">
        <v>190</v>
      </c>
    </row>
    <row r="378" spans="1:9" ht="12.75" customHeight="1">
      <c r="A378" s="29" t="str">
        <f>IF(D378=著作者名検索!$B$2,ROW(),"")</f>
        <v/>
      </c>
      <c r="B378" s="29" t="str">
        <f>IF(E378=仮名検索!$B$2,ROW(),"")</f>
        <v/>
      </c>
      <c r="C378" s="29" t="str">
        <f>IF(H378=書名検索!$B$2,ROW(),"")</f>
        <v/>
      </c>
      <c r="D378" s="45" t="s">
        <v>1103</v>
      </c>
      <c r="E378" s="46" t="s">
        <v>1104</v>
      </c>
      <c r="F378" s="47" t="s">
        <v>115</v>
      </c>
      <c r="G378" s="47">
        <v>68</v>
      </c>
      <c r="H378" s="49" t="s">
        <v>1105</v>
      </c>
      <c r="I378" s="49" t="s">
        <v>402</v>
      </c>
    </row>
    <row r="379" spans="1:9" ht="12.75" customHeight="1">
      <c r="A379" s="29" t="str">
        <f>IF(D379=著作者名検索!$B$2,ROW(),"")</f>
        <v/>
      </c>
      <c r="B379" s="29" t="str">
        <f>IF(E379=仮名検索!$B$2,ROW(),"")</f>
        <v/>
      </c>
      <c r="C379" s="29" t="str">
        <f>IF(H379=書名検索!$B$2,ROW(),"")</f>
        <v/>
      </c>
      <c r="D379" s="40" t="s">
        <v>1106</v>
      </c>
      <c r="E379" s="41" t="s">
        <v>1107</v>
      </c>
      <c r="F379" s="42" t="s">
        <v>24</v>
      </c>
      <c r="G379" s="42">
        <v>151</v>
      </c>
      <c r="H379" s="41" t="s">
        <v>1108</v>
      </c>
      <c r="I379" s="41" t="s">
        <v>668</v>
      </c>
    </row>
    <row r="380" spans="1:9" ht="12.75" customHeight="1">
      <c r="A380" s="29" t="str">
        <f>IF(D380=著作者名検索!$B$2,ROW(),"")</f>
        <v/>
      </c>
      <c r="B380" s="29" t="str">
        <f>IF(E380=仮名検索!$B$2,ROW(),"")</f>
        <v/>
      </c>
      <c r="C380" s="29" t="str">
        <f>IF(H380=書名検索!$B$2,ROW(),"")</f>
        <v/>
      </c>
      <c r="D380" s="40" t="s">
        <v>1106</v>
      </c>
      <c r="E380" s="41" t="s">
        <v>1107</v>
      </c>
      <c r="F380" s="42" t="s">
        <v>24</v>
      </c>
      <c r="G380" s="42">
        <v>151</v>
      </c>
      <c r="H380" s="41" t="s">
        <v>1109</v>
      </c>
      <c r="I380" s="41" t="s">
        <v>668</v>
      </c>
    </row>
    <row r="381" spans="1:9" ht="12.75" customHeight="1">
      <c r="A381" s="29" t="str">
        <f>IF(D381=著作者名検索!$B$2,ROW(),"")</f>
        <v/>
      </c>
      <c r="B381" s="29" t="str">
        <f>IF(E381=仮名検索!$B$2,ROW(),"")</f>
        <v/>
      </c>
      <c r="C381" s="29" t="str">
        <f>IF(H381=書名検索!$B$2,ROW(),"")</f>
        <v/>
      </c>
      <c r="D381" s="45" t="s">
        <v>1110</v>
      </c>
      <c r="E381" s="46" t="s">
        <v>1111</v>
      </c>
      <c r="F381" s="47" t="s">
        <v>115</v>
      </c>
      <c r="G381" s="47">
        <v>185</v>
      </c>
      <c r="H381" s="49" t="s">
        <v>1112</v>
      </c>
      <c r="I381" s="49" t="s">
        <v>375</v>
      </c>
    </row>
    <row r="382" spans="1:9" ht="12.75" customHeight="1">
      <c r="A382" s="29" t="str">
        <f>IF(D382=著作者名検索!$B$2,ROW(),"")</f>
        <v/>
      </c>
      <c r="B382" s="29" t="str">
        <f>IF(E382=仮名検索!$B$2,ROW(),"")</f>
        <v/>
      </c>
      <c r="C382" s="29" t="str">
        <f>IF(H382=書名検索!$B$2,ROW(),"")</f>
        <v/>
      </c>
      <c r="D382" s="45" t="s">
        <v>1110</v>
      </c>
      <c r="E382" s="46" t="s">
        <v>1111</v>
      </c>
      <c r="F382" s="47" t="s">
        <v>115</v>
      </c>
      <c r="G382" s="47">
        <v>290</v>
      </c>
      <c r="H382" s="49" t="s">
        <v>1113</v>
      </c>
      <c r="I382" s="46" t="s">
        <v>117</v>
      </c>
    </row>
    <row r="383" spans="1:9" ht="12.75" customHeight="1">
      <c r="A383" s="29" t="str">
        <f>IF(D383=著作者名検索!$B$2,ROW(),"")</f>
        <v/>
      </c>
      <c r="B383" s="29" t="str">
        <f>IF(E383=仮名検索!$B$2,ROW(),"")</f>
        <v/>
      </c>
      <c r="C383" s="29" t="str">
        <f>IF(H383=書名検索!$B$2,ROW(),"")</f>
        <v/>
      </c>
      <c r="D383" s="35" t="s">
        <v>1110</v>
      </c>
      <c r="E383" s="38" t="s">
        <v>1111</v>
      </c>
      <c r="F383" s="37" t="s">
        <v>34</v>
      </c>
      <c r="G383" s="48" t="s">
        <v>43</v>
      </c>
      <c r="H383" s="38" t="s">
        <v>1113</v>
      </c>
      <c r="I383" s="36" t="s">
        <v>119</v>
      </c>
    </row>
    <row r="384" spans="1:9" ht="12.75" customHeight="1">
      <c r="A384" s="29" t="str">
        <f>IF(D384=著作者名検索!$B$2,ROW(),"")</f>
        <v/>
      </c>
      <c r="B384" s="29" t="str">
        <f>IF(E384=仮名検索!$B$2,ROW(),"")</f>
        <v/>
      </c>
      <c r="C384" s="29" t="str">
        <f>IF(H384=書名検索!$B$2,ROW(),"")</f>
        <v/>
      </c>
      <c r="D384" s="45" t="s">
        <v>1114</v>
      </c>
      <c r="E384" s="46" t="s">
        <v>1115</v>
      </c>
      <c r="F384" s="47" t="s">
        <v>115</v>
      </c>
      <c r="G384" s="47">
        <v>301</v>
      </c>
      <c r="H384" s="49" t="s">
        <v>1116</v>
      </c>
      <c r="I384" s="49" t="s">
        <v>123</v>
      </c>
    </row>
    <row r="385" spans="1:9" ht="12.75" customHeight="1">
      <c r="A385" s="29" t="str">
        <f>IF(D385=著作者名検索!$B$2,ROW(),"")</f>
        <v/>
      </c>
      <c r="B385" s="29" t="str">
        <f>IF(E385=仮名検索!$B$2,ROW(),"")</f>
        <v/>
      </c>
      <c r="C385" s="29" t="str">
        <f>IF(H385=書名検索!$B$2,ROW(),"")</f>
        <v/>
      </c>
      <c r="D385" s="35" t="s">
        <v>1117</v>
      </c>
      <c r="E385" s="36" t="s">
        <v>1118</v>
      </c>
      <c r="F385" s="37" t="s">
        <v>28</v>
      </c>
      <c r="G385" s="37" t="s">
        <v>29</v>
      </c>
      <c r="H385" s="38" t="s">
        <v>1119</v>
      </c>
      <c r="I385" s="36" t="s">
        <v>866</v>
      </c>
    </row>
    <row r="386" spans="1:9" ht="12.75" customHeight="1">
      <c r="A386" s="29" t="str">
        <f>IF(D386=著作者名検索!$B$2,ROW(),"")</f>
        <v/>
      </c>
      <c r="B386" s="29" t="str">
        <f>IF(E386=仮名検索!$B$2,ROW(),"")</f>
        <v/>
      </c>
      <c r="C386" s="29" t="str">
        <f>IF(H386=書名検索!$B$2,ROW(),"")</f>
        <v/>
      </c>
      <c r="D386" s="45" t="s">
        <v>1055</v>
      </c>
      <c r="E386" s="46" t="s">
        <v>1120</v>
      </c>
      <c r="F386" s="47" t="s">
        <v>80</v>
      </c>
      <c r="G386" s="47" t="s">
        <v>1121</v>
      </c>
      <c r="H386" s="46" t="s">
        <v>1122</v>
      </c>
      <c r="I386" s="46" t="s">
        <v>1123</v>
      </c>
    </row>
    <row r="387" spans="1:9" ht="12.75" customHeight="1">
      <c r="A387" s="29" t="str">
        <f>IF(D387=著作者名検索!$B$2,ROW(),"")</f>
        <v/>
      </c>
      <c r="B387" s="29" t="str">
        <f>IF(E387=仮名検索!$B$2,ROW(),"")</f>
        <v/>
      </c>
      <c r="C387" s="29" t="str">
        <f>IF(H387=書名検索!$B$2,ROW(),"")</f>
        <v/>
      </c>
      <c r="D387" s="45" t="s">
        <v>1055</v>
      </c>
      <c r="E387" s="46" t="s">
        <v>1120</v>
      </c>
      <c r="F387" s="47" t="s">
        <v>853</v>
      </c>
      <c r="G387" s="47" t="s">
        <v>1124</v>
      </c>
      <c r="H387" s="46" t="s">
        <v>1125</v>
      </c>
      <c r="I387" s="46" t="s">
        <v>1126</v>
      </c>
    </row>
    <row r="388" spans="1:9" ht="12.75" customHeight="1">
      <c r="A388" s="29" t="str">
        <f>IF(D388=著作者名検索!$B$2,ROW(),"")</f>
        <v/>
      </c>
      <c r="B388" s="29" t="str">
        <f>IF(E388=仮名検索!$B$2,ROW(),"")</f>
        <v/>
      </c>
      <c r="C388" s="29" t="str">
        <f>IF(H388=書名検索!$B$2,ROW(),"")</f>
        <v/>
      </c>
      <c r="D388" s="30" t="s">
        <v>1127</v>
      </c>
      <c r="E388" s="31" t="s">
        <v>1128</v>
      </c>
      <c r="F388" s="32" t="s">
        <v>24</v>
      </c>
      <c r="G388" s="32">
        <v>282</v>
      </c>
      <c r="H388" s="33" t="s">
        <v>1129</v>
      </c>
      <c r="I388" s="34" t="s">
        <v>21</v>
      </c>
    </row>
    <row r="389" spans="1:9" ht="12.75" customHeight="1">
      <c r="A389" s="29" t="str">
        <f>IF(D389=著作者名検索!$B$2,ROW(),"")</f>
        <v/>
      </c>
      <c r="B389" s="29" t="str">
        <f>IF(E389=仮名検索!$B$2,ROW(),"")</f>
        <v/>
      </c>
      <c r="C389" s="29" t="str">
        <f>IF(H389=書名検索!$B$2,ROW(),"")</f>
        <v/>
      </c>
      <c r="D389" s="40" t="s">
        <v>1127</v>
      </c>
      <c r="E389" s="41" t="s">
        <v>1128</v>
      </c>
      <c r="F389" s="42" t="s">
        <v>18</v>
      </c>
      <c r="G389" s="42" t="s">
        <v>406</v>
      </c>
      <c r="H389" s="41" t="s">
        <v>1130</v>
      </c>
      <c r="I389" s="41" t="s">
        <v>408</v>
      </c>
    </row>
    <row r="390" spans="1:9" ht="12.75" customHeight="1">
      <c r="A390" s="29" t="str">
        <f>IF(D390=著作者名検索!$B$2,ROW(),"")</f>
        <v/>
      </c>
      <c r="B390" s="29" t="str">
        <f>IF(E390=仮名検索!$B$2,ROW(),"")</f>
        <v/>
      </c>
      <c r="C390" s="29" t="str">
        <f>IF(H390=書名検索!$B$2,ROW(),"")</f>
        <v/>
      </c>
      <c r="D390" s="35" t="s">
        <v>1131</v>
      </c>
      <c r="E390" s="39" t="s">
        <v>1132</v>
      </c>
      <c r="F390" s="37" t="s">
        <v>65</v>
      </c>
      <c r="G390" s="37" t="s">
        <v>43</v>
      </c>
      <c r="H390" s="38" t="s">
        <v>1133</v>
      </c>
      <c r="I390" s="52" t="s">
        <v>318</v>
      </c>
    </row>
    <row r="391" spans="1:9" ht="12.75" customHeight="1">
      <c r="A391" s="29" t="str">
        <f>IF(D391=著作者名検索!$B$2,ROW(),"")</f>
        <v/>
      </c>
      <c r="B391" s="29" t="str">
        <f>IF(E391=仮名検索!$B$2,ROW(),"")</f>
        <v/>
      </c>
      <c r="C391" s="29" t="str">
        <f>IF(H391=書名検索!$B$2,ROW(),"")</f>
        <v/>
      </c>
      <c r="D391" s="40" t="s">
        <v>1134</v>
      </c>
      <c r="E391" s="41" t="s">
        <v>1134</v>
      </c>
      <c r="F391" s="42" t="s">
        <v>226</v>
      </c>
      <c r="G391" s="42" t="s">
        <v>175</v>
      </c>
      <c r="H391" s="41" t="s">
        <v>1135</v>
      </c>
      <c r="I391" s="41" t="s">
        <v>578</v>
      </c>
    </row>
    <row r="392" spans="1:9" ht="12.75" customHeight="1">
      <c r="A392" s="29" t="str">
        <f>IF(D392=著作者名検索!$B$2,ROW(),"")</f>
        <v/>
      </c>
      <c r="B392" s="29" t="str">
        <f>IF(E392=仮名検索!$B$2,ROW(),"")</f>
        <v/>
      </c>
      <c r="C392" s="29" t="str">
        <f>IF(H392=書名検索!$B$2,ROW(),"")</f>
        <v/>
      </c>
      <c r="D392" s="35" t="s">
        <v>1136</v>
      </c>
      <c r="E392" s="36" t="s">
        <v>1137</v>
      </c>
      <c r="F392" s="37" t="s">
        <v>28</v>
      </c>
      <c r="G392" s="37" t="s">
        <v>29</v>
      </c>
      <c r="H392" s="38" t="s">
        <v>98</v>
      </c>
      <c r="I392" s="36" t="s">
        <v>99</v>
      </c>
    </row>
    <row r="393" spans="1:9" ht="12.75" customHeight="1">
      <c r="A393" s="29" t="str">
        <f>IF(D393=著作者名検索!$B$2,ROW(),"")</f>
        <v/>
      </c>
      <c r="B393" s="29" t="str">
        <f>IF(E393=仮名検索!$B$2,ROW(),"")</f>
        <v/>
      </c>
      <c r="C393" s="29" t="str">
        <f>IF(H393=書名検索!$B$2,ROW(),"")</f>
        <v/>
      </c>
      <c r="D393" s="40" t="s">
        <v>1138</v>
      </c>
      <c r="E393" s="41" t="s">
        <v>1139</v>
      </c>
      <c r="F393" s="42" t="s">
        <v>24</v>
      </c>
      <c r="G393" s="42">
        <v>214</v>
      </c>
      <c r="H393" s="41" t="s">
        <v>1140</v>
      </c>
      <c r="I393" s="41" t="s">
        <v>390</v>
      </c>
    </row>
    <row r="394" spans="1:9" ht="12.75" customHeight="1">
      <c r="A394" s="29" t="str">
        <f>IF(D394=著作者名検索!$B$2,ROW(),"")</f>
        <v/>
      </c>
      <c r="B394" s="29" t="str">
        <f>IF(E394=仮名検索!$B$2,ROW(),"")</f>
        <v/>
      </c>
      <c r="C394" s="29" t="str">
        <f>IF(H394=書名検索!$B$2,ROW(),"")</f>
        <v/>
      </c>
      <c r="D394" s="40" t="s">
        <v>1141</v>
      </c>
      <c r="E394" s="41" t="s">
        <v>1142</v>
      </c>
      <c r="F394" s="42" t="s">
        <v>18</v>
      </c>
      <c r="G394" s="42" t="s">
        <v>561</v>
      </c>
      <c r="H394" s="41" t="s">
        <v>1143</v>
      </c>
      <c r="I394" s="41" t="s">
        <v>563</v>
      </c>
    </row>
    <row r="395" spans="1:9" ht="12.75" customHeight="1">
      <c r="A395" s="29" t="str">
        <f>IF(D395=著作者名検索!$B$2,ROW(),"")</f>
        <v/>
      </c>
      <c r="B395" s="29" t="str">
        <f>IF(E395=仮名検索!$B$2,ROW(),"")</f>
        <v/>
      </c>
      <c r="C395" s="29" t="str">
        <f>IF(H395=書名検索!$B$2,ROW(),"")</f>
        <v/>
      </c>
      <c r="D395" s="30" t="s">
        <v>1144</v>
      </c>
      <c r="E395" s="31" t="s">
        <v>1145</v>
      </c>
      <c r="F395" s="32" t="s">
        <v>226</v>
      </c>
      <c r="G395" s="32" t="s">
        <v>534</v>
      </c>
      <c r="H395" s="56" t="s">
        <v>1146</v>
      </c>
      <c r="I395" s="34" t="s">
        <v>21</v>
      </c>
    </row>
    <row r="396" spans="1:9" ht="12.75" customHeight="1">
      <c r="A396" s="29" t="str">
        <f>IF(D396=著作者名検索!$B$2,ROW(),"")</f>
        <v/>
      </c>
      <c r="B396" s="29" t="str">
        <f>IF(E396=仮名検索!$B$2,ROW(),"")</f>
        <v/>
      </c>
      <c r="C396" s="29" t="str">
        <f>IF(H396=書名検索!$B$2,ROW(),"")</f>
        <v/>
      </c>
      <c r="D396" s="30" t="s">
        <v>1147</v>
      </c>
      <c r="E396" s="31" t="s">
        <v>1148</v>
      </c>
      <c r="F396" s="32" t="s">
        <v>18</v>
      </c>
      <c r="G396" s="32" t="s">
        <v>643</v>
      </c>
      <c r="H396" s="33" t="s">
        <v>1149</v>
      </c>
      <c r="I396" s="34" t="s">
        <v>21</v>
      </c>
    </row>
    <row r="397" spans="1:9" ht="12.75" customHeight="1">
      <c r="A397" s="29" t="str">
        <f>IF(D397=著作者名検索!$B$2,ROW(),"")</f>
        <v/>
      </c>
      <c r="B397" s="29" t="str">
        <f>IF(E397=仮名検索!$B$2,ROW(),"")</f>
        <v/>
      </c>
      <c r="C397" s="29" t="str">
        <f>IF(H397=書名検索!$B$2,ROW(),"")</f>
        <v/>
      </c>
      <c r="D397" s="35" t="s">
        <v>1150</v>
      </c>
      <c r="E397" s="36" t="s">
        <v>1151</v>
      </c>
      <c r="F397" s="37" t="s">
        <v>28</v>
      </c>
      <c r="G397" s="37" t="s">
        <v>29</v>
      </c>
      <c r="H397" s="38" t="s">
        <v>1152</v>
      </c>
      <c r="I397" s="36" t="s">
        <v>550</v>
      </c>
    </row>
    <row r="398" spans="1:9" ht="12.75" customHeight="1">
      <c r="A398" s="29" t="str">
        <f>IF(D398=著作者名検索!$B$2,ROW(),"")</f>
        <v/>
      </c>
      <c r="B398" s="29" t="str">
        <f>IF(E398=仮名検索!$B$2,ROW(),"")</f>
        <v/>
      </c>
      <c r="C398" s="29" t="str">
        <f>IF(H398=書名検索!$B$2,ROW(),"")</f>
        <v/>
      </c>
      <c r="D398" s="45" t="s">
        <v>1153</v>
      </c>
      <c r="E398" s="46" t="s">
        <v>1154</v>
      </c>
      <c r="F398" s="47" t="s">
        <v>28</v>
      </c>
      <c r="G398" s="47" t="s">
        <v>1155</v>
      </c>
      <c r="H398" s="49" t="s">
        <v>1156</v>
      </c>
      <c r="I398" s="49" t="s">
        <v>1156</v>
      </c>
    </row>
    <row r="399" spans="1:9" ht="12.75" customHeight="1">
      <c r="A399" s="29" t="str">
        <f>IF(D399=著作者名検索!$B$2,ROW(),"")</f>
        <v/>
      </c>
      <c r="B399" s="29" t="str">
        <f>IF(E399=仮名検索!$B$2,ROW(),"")</f>
        <v/>
      </c>
      <c r="C399" s="29" t="str">
        <f>IF(H399=書名検索!$B$2,ROW(),"")</f>
        <v/>
      </c>
      <c r="D399" s="35" t="s">
        <v>1157</v>
      </c>
      <c r="E399" s="36" t="s">
        <v>1158</v>
      </c>
      <c r="F399" s="37" t="s">
        <v>28</v>
      </c>
      <c r="G399" s="37" t="s">
        <v>29</v>
      </c>
      <c r="H399" s="38" t="s">
        <v>1159</v>
      </c>
      <c r="I399" s="36" t="s">
        <v>866</v>
      </c>
    </row>
    <row r="400" spans="1:9" ht="12.75" customHeight="1">
      <c r="A400" s="29" t="str">
        <f>IF(D400=著作者名検索!$B$2,ROW(),"")</f>
        <v/>
      </c>
      <c r="B400" s="29" t="str">
        <f>IF(E400=仮名検索!$B$2,ROW(),"")</f>
        <v/>
      </c>
      <c r="C400" s="29" t="str">
        <f>IF(H400=書名検索!$B$2,ROW(),"")</f>
        <v/>
      </c>
      <c r="D400" s="45" t="s">
        <v>1160</v>
      </c>
      <c r="E400" s="46" t="s">
        <v>1161</v>
      </c>
      <c r="F400" s="47" t="s">
        <v>65</v>
      </c>
      <c r="G400" s="47" t="s">
        <v>1162</v>
      </c>
      <c r="H400" s="49" t="s">
        <v>1163</v>
      </c>
      <c r="I400" s="49" t="s">
        <v>1164</v>
      </c>
    </row>
    <row r="401" spans="1:9" ht="12.75" customHeight="1">
      <c r="A401" s="29" t="str">
        <f>IF(D401=著作者名検索!$B$2,ROW(),"")</f>
        <v/>
      </c>
      <c r="B401" s="29" t="str">
        <f>IF(E401=仮名検索!$B$2,ROW(),"")</f>
        <v/>
      </c>
      <c r="C401" s="29" t="str">
        <f>IF(H401=書名検索!$B$2,ROW(),"")</f>
        <v/>
      </c>
      <c r="D401" s="45" t="s">
        <v>1165</v>
      </c>
      <c r="E401" s="46" t="s">
        <v>1166</v>
      </c>
      <c r="F401" s="47" t="s">
        <v>171</v>
      </c>
      <c r="G401" s="47" t="s">
        <v>173</v>
      </c>
      <c r="H401" s="46" t="s">
        <v>578</v>
      </c>
      <c r="I401" s="46" t="s">
        <v>578</v>
      </c>
    </row>
    <row r="402" spans="1:9" ht="12.75" customHeight="1">
      <c r="A402" s="29" t="str">
        <f>IF(D402=著作者名検索!$B$2,ROW(),"")</f>
        <v/>
      </c>
      <c r="B402" s="29" t="str">
        <f>IF(E402=仮名検索!$B$2,ROW(),"")</f>
        <v/>
      </c>
      <c r="C402" s="29" t="str">
        <f>IF(H402=書名検索!$B$2,ROW(),"")</f>
        <v/>
      </c>
      <c r="D402" s="35" t="s">
        <v>1165</v>
      </c>
      <c r="E402" s="39" t="s">
        <v>1166</v>
      </c>
      <c r="F402" s="37" t="s">
        <v>65</v>
      </c>
      <c r="G402" s="37" t="s">
        <v>43</v>
      </c>
      <c r="H402" s="38" t="s">
        <v>1167</v>
      </c>
      <c r="I402" s="39" t="s">
        <v>132</v>
      </c>
    </row>
    <row r="403" spans="1:9" ht="12.75" customHeight="1">
      <c r="A403" s="29" t="str">
        <f>IF(D403=著作者名検索!$B$2,ROW(),"")</f>
        <v/>
      </c>
      <c r="B403" s="29" t="str">
        <f>IF(E403=仮名検索!$B$2,ROW(),"")</f>
        <v/>
      </c>
      <c r="C403" s="29" t="str">
        <f>IF(H403=書名検索!$B$2,ROW(),"")</f>
        <v/>
      </c>
      <c r="D403" s="35" t="s">
        <v>1165</v>
      </c>
      <c r="E403" s="39" t="s">
        <v>1166</v>
      </c>
      <c r="F403" s="37" t="s">
        <v>65</v>
      </c>
      <c r="G403" s="37" t="s">
        <v>43</v>
      </c>
      <c r="H403" s="38" t="s">
        <v>1168</v>
      </c>
      <c r="I403" s="39" t="s">
        <v>132</v>
      </c>
    </row>
    <row r="404" spans="1:9" ht="12.75" customHeight="1">
      <c r="A404" s="29" t="str">
        <f>IF(D404=著作者名検索!$B$2,ROW(),"")</f>
        <v/>
      </c>
      <c r="B404" s="29" t="str">
        <f>IF(E404=仮名検索!$B$2,ROW(),"")</f>
        <v/>
      </c>
      <c r="C404" s="29" t="str">
        <f>IF(H404=書名検索!$B$2,ROW(),"")</f>
        <v/>
      </c>
      <c r="D404" s="40" t="s">
        <v>1169</v>
      </c>
      <c r="E404" s="41" t="s">
        <v>1170</v>
      </c>
      <c r="F404" s="42" t="s">
        <v>24</v>
      </c>
      <c r="G404" s="42">
        <v>21</v>
      </c>
      <c r="H404" s="41" t="s">
        <v>506</v>
      </c>
      <c r="I404" s="41" t="s">
        <v>507</v>
      </c>
    </row>
    <row r="405" spans="1:9" ht="12.75" customHeight="1">
      <c r="A405" s="29" t="str">
        <f>IF(D405=著作者名検索!$B$2,ROW(),"")</f>
        <v/>
      </c>
      <c r="B405" s="29" t="str">
        <f>IF(E405=仮名検索!$B$2,ROW(),"")</f>
        <v/>
      </c>
      <c r="C405" s="29" t="str">
        <f>IF(H405=書名検索!$B$2,ROW(),"")</f>
        <v/>
      </c>
      <c r="D405" s="45" t="s">
        <v>1169</v>
      </c>
      <c r="E405" s="46" t="s">
        <v>1170</v>
      </c>
      <c r="F405" s="47" t="s">
        <v>273</v>
      </c>
      <c r="G405" s="47">
        <v>193</v>
      </c>
      <c r="H405" s="46" t="s">
        <v>1171</v>
      </c>
      <c r="I405" s="46" t="s">
        <v>1172</v>
      </c>
    </row>
    <row r="406" spans="1:9" ht="12.75" customHeight="1">
      <c r="A406" s="29" t="str">
        <f>IF(D406=著作者名検索!$B$2,ROW(),"")</f>
        <v/>
      </c>
      <c r="B406" s="29" t="str">
        <f>IF(E406=仮名検索!$B$2,ROW(),"")</f>
        <v/>
      </c>
      <c r="C406" s="29" t="str">
        <f>IF(H406=書名検索!$B$2,ROW(),"")</f>
        <v/>
      </c>
      <c r="D406" s="45" t="s">
        <v>1173</v>
      </c>
      <c r="E406" s="46" t="s">
        <v>1174</v>
      </c>
      <c r="F406" s="47" t="s">
        <v>853</v>
      </c>
      <c r="G406" s="47" t="s">
        <v>1175</v>
      </c>
      <c r="H406" s="46" t="s">
        <v>1176</v>
      </c>
      <c r="I406" s="46" t="s">
        <v>1177</v>
      </c>
    </row>
    <row r="407" spans="1:9" ht="12.75" customHeight="1">
      <c r="A407" s="29" t="str">
        <f>IF(D407=著作者名検索!$B$2,ROW(),"")</f>
        <v/>
      </c>
      <c r="B407" s="29" t="str">
        <f>IF(E407=仮名検索!$B$2,ROW(),"")</f>
        <v/>
      </c>
      <c r="C407" s="29" t="str">
        <f>IF(H407=書名検索!$B$2,ROW(),"")</f>
        <v/>
      </c>
      <c r="D407" s="40" t="s">
        <v>1178</v>
      </c>
      <c r="E407" s="41" t="s">
        <v>1179</v>
      </c>
      <c r="F407" s="42" t="s">
        <v>75</v>
      </c>
      <c r="G407" s="42">
        <v>210</v>
      </c>
      <c r="H407" s="41" t="s">
        <v>1180</v>
      </c>
      <c r="I407" s="41" t="s">
        <v>308</v>
      </c>
    </row>
    <row r="408" spans="1:9" ht="12.75" customHeight="1">
      <c r="A408" s="29" t="str">
        <f>IF(D408=著作者名検索!$B$2,ROW(),"")</f>
        <v/>
      </c>
      <c r="B408" s="29" t="str">
        <f>IF(E408=仮名検索!$B$2,ROW(),"")</f>
        <v/>
      </c>
      <c r="C408" s="29" t="str">
        <f>IF(H408=書名検索!$B$2,ROW(),"")</f>
        <v/>
      </c>
      <c r="D408" s="45" t="s">
        <v>1181</v>
      </c>
      <c r="E408" s="46" t="s">
        <v>1182</v>
      </c>
      <c r="F408" s="47" t="s">
        <v>80</v>
      </c>
      <c r="G408" s="47" t="s">
        <v>1183</v>
      </c>
      <c r="H408" s="46" t="s">
        <v>1184</v>
      </c>
      <c r="I408" s="46" t="s">
        <v>1184</v>
      </c>
    </row>
    <row r="409" spans="1:9" ht="12.75" customHeight="1">
      <c r="A409" s="29" t="str">
        <f>IF(D409=著作者名検索!$B$2,ROW(),"")</f>
        <v/>
      </c>
      <c r="B409" s="29" t="str">
        <f>IF(E409=仮名検索!$B$2,ROW(),"")</f>
        <v/>
      </c>
      <c r="C409" s="29" t="str">
        <f>IF(H409=書名検索!$B$2,ROW(),"")</f>
        <v/>
      </c>
      <c r="D409" s="45" t="s">
        <v>1185</v>
      </c>
      <c r="E409" s="46" t="s">
        <v>1186</v>
      </c>
      <c r="F409" s="47" t="s">
        <v>115</v>
      </c>
      <c r="G409" s="47">
        <v>301</v>
      </c>
      <c r="H409" s="46" t="s">
        <v>1187</v>
      </c>
      <c r="I409" s="49" t="s">
        <v>123</v>
      </c>
    </row>
    <row r="410" spans="1:9" ht="12.75" customHeight="1">
      <c r="A410" s="29" t="str">
        <f>IF(D410=著作者名検索!$B$2,ROW(),"")</f>
        <v/>
      </c>
      <c r="B410" s="29" t="str">
        <f>IF(E410=仮名検索!$B$2,ROW(),"")</f>
        <v/>
      </c>
      <c r="C410" s="29" t="str">
        <f>IF(H410=書名検索!$B$2,ROW(),"")</f>
        <v/>
      </c>
      <c r="D410" s="45" t="s">
        <v>1188</v>
      </c>
      <c r="E410" s="46" t="s">
        <v>1188</v>
      </c>
      <c r="F410" s="47" t="s">
        <v>80</v>
      </c>
      <c r="G410" s="47" t="s">
        <v>1189</v>
      </c>
      <c r="H410" s="46" t="s">
        <v>1190</v>
      </c>
      <c r="I410" s="46" t="s">
        <v>1190</v>
      </c>
    </row>
    <row r="411" spans="1:9" ht="12.75" customHeight="1">
      <c r="A411" s="29" t="str">
        <f>IF(D411=著作者名検索!$B$2,ROW(),"")</f>
        <v/>
      </c>
      <c r="B411" s="29" t="str">
        <f>IF(E411=仮名検索!$B$2,ROW(),"")</f>
        <v/>
      </c>
      <c r="C411" s="29" t="str">
        <f>IF(H411=書名検索!$B$2,ROW(),"")</f>
        <v/>
      </c>
      <c r="D411" s="40" t="s">
        <v>1188</v>
      </c>
      <c r="E411" s="41" t="s">
        <v>1188</v>
      </c>
      <c r="F411" s="42" t="s">
        <v>85</v>
      </c>
      <c r="G411" s="42" t="s">
        <v>93</v>
      </c>
      <c r="H411" s="41" t="s">
        <v>1191</v>
      </c>
      <c r="I411" s="41" t="s">
        <v>95</v>
      </c>
    </row>
    <row r="412" spans="1:9" ht="12.75" customHeight="1">
      <c r="A412" s="29" t="str">
        <f>IF(D412=著作者名検索!$B$2,ROW(),"")</f>
        <v/>
      </c>
      <c r="B412" s="29" t="str">
        <f>IF(E412=仮名検索!$B$2,ROW(),"")</f>
        <v/>
      </c>
      <c r="C412" s="29" t="str">
        <f>IF(H412=書名検索!$B$2,ROW(),"")</f>
        <v/>
      </c>
      <c r="D412" s="45" t="s">
        <v>1192</v>
      </c>
      <c r="E412" s="46" t="s">
        <v>1193</v>
      </c>
      <c r="F412" s="47" t="s">
        <v>28</v>
      </c>
      <c r="G412" s="47">
        <v>68</v>
      </c>
      <c r="H412" s="49" t="s">
        <v>1194</v>
      </c>
      <c r="I412" s="49" t="s">
        <v>373</v>
      </c>
    </row>
    <row r="413" spans="1:9" ht="12.75" customHeight="1">
      <c r="A413" s="29" t="str">
        <f>IF(D413=著作者名検索!$B$2,ROW(),"")</f>
        <v/>
      </c>
      <c r="B413" s="29" t="str">
        <f>IF(E413=仮名検索!$B$2,ROW(),"")</f>
        <v/>
      </c>
      <c r="C413" s="29" t="str">
        <f>IF(H413=書名検索!$B$2,ROW(),"")</f>
        <v/>
      </c>
      <c r="D413" s="45" t="s">
        <v>1195</v>
      </c>
      <c r="E413" s="46" t="s">
        <v>1196</v>
      </c>
      <c r="F413" s="47" t="s">
        <v>28</v>
      </c>
      <c r="G413" s="47">
        <v>182</v>
      </c>
      <c r="H413" s="49" t="s">
        <v>1197</v>
      </c>
      <c r="I413" s="49" t="s">
        <v>375</v>
      </c>
    </row>
    <row r="414" spans="1:9" ht="12.75" customHeight="1">
      <c r="A414" s="29" t="str">
        <f>IF(D414=著作者名検索!$B$2,ROW(),"")</f>
        <v/>
      </c>
      <c r="B414" s="29" t="str">
        <f>IF(E414=仮名検索!$B$2,ROW(),"")</f>
        <v/>
      </c>
      <c r="C414" s="29" t="str">
        <f>IF(H414=書名検索!$B$2,ROW(),"")</f>
        <v/>
      </c>
      <c r="D414" s="45" t="s">
        <v>1198</v>
      </c>
      <c r="E414" s="46" t="s">
        <v>1199</v>
      </c>
      <c r="F414" s="47" t="s">
        <v>115</v>
      </c>
      <c r="G414" s="47">
        <v>153</v>
      </c>
      <c r="H414" s="46" t="s">
        <v>1200</v>
      </c>
      <c r="I414" s="46" t="s">
        <v>144</v>
      </c>
    </row>
    <row r="415" spans="1:9" ht="12.75" customHeight="1">
      <c r="A415" s="29" t="str">
        <f>IF(D415=著作者名検索!$B$2,ROW(),"")</f>
        <v/>
      </c>
      <c r="B415" s="29" t="str">
        <f>IF(E415=仮名検索!$B$2,ROW(),"")</f>
        <v/>
      </c>
      <c r="C415" s="29" t="str">
        <f>IF(H415=書名検索!$B$2,ROW(),"")</f>
        <v/>
      </c>
      <c r="D415" s="45" t="s">
        <v>1198</v>
      </c>
      <c r="E415" s="46" t="s">
        <v>1199</v>
      </c>
      <c r="F415" s="47" t="s">
        <v>115</v>
      </c>
      <c r="G415" s="47">
        <v>286</v>
      </c>
      <c r="H415" s="46" t="s">
        <v>1201</v>
      </c>
      <c r="I415" s="46" t="s">
        <v>117</v>
      </c>
    </row>
    <row r="416" spans="1:9" ht="12.75" customHeight="1">
      <c r="A416" s="29" t="str">
        <f>IF(D416=著作者名検索!$B$2,ROW(),"")</f>
        <v/>
      </c>
      <c r="B416" s="29" t="str">
        <f>IF(E416=仮名検索!$B$2,ROW(),"")</f>
        <v/>
      </c>
      <c r="C416" s="29" t="str">
        <f>IF(H416=書名検索!$B$2,ROW(),"")</f>
        <v/>
      </c>
      <c r="D416" s="45" t="s">
        <v>1198</v>
      </c>
      <c r="E416" s="46" t="s">
        <v>1199</v>
      </c>
      <c r="F416" s="47" t="s">
        <v>115</v>
      </c>
      <c r="G416" s="47" t="s">
        <v>1202</v>
      </c>
      <c r="H416" s="46" t="s">
        <v>1203</v>
      </c>
      <c r="I416" s="46"/>
    </row>
    <row r="417" spans="1:9" ht="12.75" customHeight="1">
      <c r="A417" s="29" t="str">
        <f>IF(D417=著作者名検索!$B$2,ROW(),"")</f>
        <v/>
      </c>
      <c r="B417" s="29" t="str">
        <f>IF(E417=仮名検索!$B$2,ROW(),"")</f>
        <v/>
      </c>
      <c r="C417" s="29" t="str">
        <f>IF(H417=書名検索!$B$2,ROW(),"")</f>
        <v/>
      </c>
      <c r="D417" s="45" t="s">
        <v>1198</v>
      </c>
      <c r="E417" s="46" t="s">
        <v>1199</v>
      </c>
      <c r="F417" s="47" t="s">
        <v>171</v>
      </c>
      <c r="G417" s="47" t="s">
        <v>1204</v>
      </c>
      <c r="H417" s="46" t="s">
        <v>1205</v>
      </c>
      <c r="I417" s="46" t="s">
        <v>1206</v>
      </c>
    </row>
    <row r="418" spans="1:9" ht="12.75" customHeight="1">
      <c r="A418" s="29" t="str">
        <f>IF(D418=著作者名検索!$B$2,ROW(),"")</f>
        <v/>
      </c>
      <c r="B418" s="29" t="str">
        <f>IF(E418=仮名検索!$B$2,ROW(),"")</f>
        <v/>
      </c>
      <c r="C418" s="29" t="str">
        <f>IF(H418=書名検索!$B$2,ROW(),"")</f>
        <v/>
      </c>
      <c r="D418" s="45" t="s">
        <v>1207</v>
      </c>
      <c r="E418" s="46" t="s">
        <v>1208</v>
      </c>
      <c r="F418" s="47" t="s">
        <v>65</v>
      </c>
      <c r="G418" s="47">
        <v>30</v>
      </c>
      <c r="H418" s="49" t="s">
        <v>1209</v>
      </c>
      <c r="I418" s="49" t="s">
        <v>371</v>
      </c>
    </row>
    <row r="419" spans="1:9" ht="12.75" customHeight="1">
      <c r="A419" s="29" t="str">
        <f>IF(D419=著作者名検索!$B$2,ROW(),"")</f>
        <v/>
      </c>
      <c r="B419" s="29" t="str">
        <f>IF(E419=仮名検索!$B$2,ROW(),"")</f>
        <v/>
      </c>
      <c r="C419" s="29" t="str">
        <f>IF(H419=書名検索!$B$2,ROW(),"")</f>
        <v/>
      </c>
      <c r="D419" s="45" t="s">
        <v>1210</v>
      </c>
      <c r="E419" s="46" t="s">
        <v>1211</v>
      </c>
      <c r="F419" s="47" t="s">
        <v>65</v>
      </c>
      <c r="G419" s="47">
        <v>120</v>
      </c>
      <c r="H419" s="49" t="s">
        <v>1212</v>
      </c>
      <c r="I419" s="49" t="s">
        <v>1212</v>
      </c>
    </row>
    <row r="420" spans="1:9" ht="12.75" customHeight="1">
      <c r="A420" s="29" t="str">
        <f>IF(D420=著作者名検索!$B$2,ROW(),"")</f>
        <v/>
      </c>
      <c r="B420" s="29" t="str">
        <f>IF(E420=仮名検索!$B$2,ROW(),"")</f>
        <v/>
      </c>
      <c r="C420" s="29" t="str">
        <f>IF(H420=書名検索!$B$2,ROW(),"")</f>
        <v/>
      </c>
      <c r="D420" s="45" t="s">
        <v>1210</v>
      </c>
      <c r="E420" s="46" t="s">
        <v>1211</v>
      </c>
      <c r="F420" s="47" t="s">
        <v>115</v>
      </c>
      <c r="G420" s="47" t="s">
        <v>1213</v>
      </c>
      <c r="H420" s="49" t="s">
        <v>1214</v>
      </c>
      <c r="I420" s="49" t="s">
        <v>1215</v>
      </c>
    </row>
    <row r="421" spans="1:9" ht="12.75" customHeight="1">
      <c r="A421" s="29" t="str">
        <f>IF(D421=著作者名検索!$B$2,ROW(),"")</f>
        <v/>
      </c>
      <c r="B421" s="29" t="str">
        <f>IF(E421=仮名検索!$B$2,ROW(),"")</f>
        <v/>
      </c>
      <c r="C421" s="29" t="str">
        <f>IF(H421=書名検索!$B$2,ROW(),"")</f>
        <v/>
      </c>
      <c r="D421" s="40" t="s">
        <v>1216</v>
      </c>
      <c r="E421" s="41" t="s">
        <v>1217</v>
      </c>
      <c r="F421" s="42" t="s">
        <v>85</v>
      </c>
      <c r="G421" s="42" t="s">
        <v>167</v>
      </c>
      <c r="H421" s="41" t="s">
        <v>1218</v>
      </c>
      <c r="I421" s="41" t="s">
        <v>1219</v>
      </c>
    </row>
    <row r="422" spans="1:9" ht="12.75" customHeight="1">
      <c r="A422" s="29" t="str">
        <f>IF(D422=著作者名検索!$B$2,ROW(),"")</f>
        <v/>
      </c>
      <c r="B422" s="29" t="str">
        <f>IF(E422=仮名検索!$B$2,ROW(),"")</f>
        <v/>
      </c>
      <c r="C422" s="29" t="str">
        <f>IF(H422=書名検索!$B$2,ROW(),"")</f>
        <v/>
      </c>
      <c r="D422" s="45" t="s">
        <v>1220</v>
      </c>
      <c r="E422" s="46" t="s">
        <v>1221</v>
      </c>
      <c r="F422" s="47" t="s">
        <v>162</v>
      </c>
      <c r="G422" s="47" t="s">
        <v>179</v>
      </c>
      <c r="H422" s="46" t="s">
        <v>1222</v>
      </c>
      <c r="I422" s="46" t="s">
        <v>1222</v>
      </c>
    </row>
    <row r="423" spans="1:9" ht="12.75" customHeight="1">
      <c r="A423" s="29" t="str">
        <f>IF(D423=著作者名検索!$B$2,ROW(),"")</f>
        <v/>
      </c>
      <c r="B423" s="29" t="str">
        <f>IF(E423=仮名検索!$B$2,ROW(),"")</f>
        <v/>
      </c>
      <c r="C423" s="29" t="str">
        <f>IF(H423=書名検索!$B$2,ROW(),"")</f>
        <v/>
      </c>
      <c r="D423" s="40" t="s">
        <v>1223</v>
      </c>
      <c r="E423" s="41" t="s">
        <v>1224</v>
      </c>
      <c r="F423" s="42" t="s">
        <v>85</v>
      </c>
      <c r="G423" s="42" t="s">
        <v>612</v>
      </c>
      <c r="H423" s="41" t="s">
        <v>1225</v>
      </c>
      <c r="I423" s="41" t="s">
        <v>614</v>
      </c>
    </row>
    <row r="424" spans="1:9" ht="12.75" customHeight="1">
      <c r="A424" s="29" t="str">
        <f>IF(D424=著作者名検索!$B$2,ROW(),"")</f>
        <v/>
      </c>
      <c r="B424" s="29" t="str">
        <f>IF(E424=仮名検索!$B$2,ROW(),"")</f>
        <v/>
      </c>
      <c r="C424" s="29" t="str">
        <f>IF(H424=書名検索!$B$2,ROW(),"")</f>
        <v/>
      </c>
      <c r="D424" s="40" t="s">
        <v>1224</v>
      </c>
      <c r="E424" s="41" t="s">
        <v>1224</v>
      </c>
      <c r="F424" s="42" t="s">
        <v>85</v>
      </c>
      <c r="G424" s="42" t="s">
        <v>1226</v>
      </c>
      <c r="H424" s="41" t="s">
        <v>1227</v>
      </c>
      <c r="I424" s="41" t="s">
        <v>605</v>
      </c>
    </row>
    <row r="425" spans="1:9" ht="12.75" customHeight="1">
      <c r="A425" s="29" t="str">
        <f>IF(D425=著作者名検索!$B$2,ROW(),"")</f>
        <v/>
      </c>
      <c r="B425" s="29" t="str">
        <f>IF(E425=仮名検索!$B$2,ROW(),"")</f>
        <v/>
      </c>
      <c r="C425" s="29" t="str">
        <f>IF(H425=書名検索!$B$2,ROW(),"")</f>
        <v/>
      </c>
      <c r="D425" s="45" t="s">
        <v>1228</v>
      </c>
      <c r="E425" s="46" t="s">
        <v>1229</v>
      </c>
      <c r="F425" s="47" t="s">
        <v>115</v>
      </c>
      <c r="G425" s="47">
        <v>98</v>
      </c>
      <c r="H425" s="49" t="s">
        <v>1230</v>
      </c>
      <c r="I425" s="49" t="s">
        <v>924</v>
      </c>
    </row>
    <row r="426" spans="1:9" ht="12.75" customHeight="1">
      <c r="A426" s="29" t="str">
        <f>IF(D426=著作者名検索!$B$2,ROW(),"")</f>
        <v/>
      </c>
      <c r="B426" s="29" t="str">
        <f>IF(E426=仮名検索!$B$2,ROW(),"")</f>
        <v/>
      </c>
      <c r="C426" s="29" t="str">
        <f>IF(H426=書名検索!$B$2,ROW(),"")</f>
        <v/>
      </c>
      <c r="D426" s="40" t="s">
        <v>1025</v>
      </c>
      <c r="E426" s="41" t="s">
        <v>1231</v>
      </c>
      <c r="F426" s="42" t="s">
        <v>75</v>
      </c>
      <c r="G426" s="42">
        <v>181</v>
      </c>
      <c r="H426" s="41" t="s">
        <v>1232</v>
      </c>
      <c r="I426" s="41" t="s">
        <v>876</v>
      </c>
    </row>
    <row r="427" spans="1:9" ht="12.75" customHeight="1">
      <c r="A427" s="29" t="str">
        <f>IF(D427=著作者名検索!$B$2,ROW(),"")</f>
        <v/>
      </c>
      <c r="B427" s="29" t="str">
        <f>IF(E427=仮名検索!$B$2,ROW(),"")</f>
        <v/>
      </c>
      <c r="C427" s="29" t="str">
        <f>IF(H427=書名検索!$B$2,ROW(),"")</f>
        <v/>
      </c>
      <c r="D427" s="40" t="s">
        <v>1031</v>
      </c>
      <c r="E427" s="41" t="s">
        <v>1233</v>
      </c>
      <c r="F427" s="42" t="s">
        <v>226</v>
      </c>
      <c r="G427" s="42" t="s">
        <v>1234</v>
      </c>
      <c r="H427" s="41" t="s">
        <v>1037</v>
      </c>
      <c r="I427" s="41" t="s">
        <v>1235</v>
      </c>
    </row>
    <row r="428" spans="1:9" ht="12.75" customHeight="1">
      <c r="A428" s="29" t="str">
        <f>IF(D428=著作者名検索!$B$2,ROW(),"")</f>
        <v/>
      </c>
      <c r="B428" s="29" t="str">
        <f>IF(E428=仮名検索!$B$2,ROW(),"")</f>
        <v/>
      </c>
      <c r="C428" s="29" t="str">
        <f>IF(H428=書名検索!$B$2,ROW(),"")</f>
        <v/>
      </c>
      <c r="D428" s="30" t="s">
        <v>1236</v>
      </c>
      <c r="E428" s="31" t="s">
        <v>1237</v>
      </c>
      <c r="F428" s="32" t="s">
        <v>18</v>
      </c>
      <c r="G428" s="32" t="s">
        <v>495</v>
      </c>
      <c r="H428" s="33" t="s">
        <v>1238</v>
      </c>
      <c r="I428" s="34" t="s">
        <v>21</v>
      </c>
    </row>
    <row r="429" spans="1:9" ht="12.75" customHeight="1">
      <c r="A429" s="29" t="str">
        <f>IF(D429=著作者名検索!$B$2,ROW(),"")</f>
        <v/>
      </c>
      <c r="B429" s="29" t="str">
        <f>IF(E429=仮名検索!$B$2,ROW(),"")</f>
        <v/>
      </c>
      <c r="C429" s="29" t="str">
        <f>IF(H429=書名検索!$B$2,ROW(),"")</f>
        <v/>
      </c>
      <c r="D429" s="45" t="s">
        <v>1239</v>
      </c>
      <c r="E429" s="46" t="s">
        <v>1240</v>
      </c>
      <c r="F429" s="47" t="s">
        <v>222</v>
      </c>
      <c r="G429" s="47">
        <v>271</v>
      </c>
      <c r="H429" s="46" t="s">
        <v>1241</v>
      </c>
      <c r="I429" s="46" t="s">
        <v>831</v>
      </c>
    </row>
    <row r="430" spans="1:9" ht="12.75" customHeight="1">
      <c r="A430" s="29" t="str">
        <f>IF(D430=著作者名検索!$B$2,ROW(),"")</f>
        <v/>
      </c>
      <c r="B430" s="29" t="str">
        <f>IF(E430=仮名検索!$B$2,ROW(),"")</f>
        <v/>
      </c>
      <c r="C430" s="29" t="str">
        <f>IF(H430=書名検索!$B$2,ROW(),"")</f>
        <v/>
      </c>
      <c r="D430" s="45" t="s">
        <v>1239</v>
      </c>
      <c r="E430" s="46" t="s">
        <v>1240</v>
      </c>
      <c r="F430" s="47" t="s">
        <v>162</v>
      </c>
      <c r="G430" s="47" t="s">
        <v>1242</v>
      </c>
      <c r="H430" s="46" t="s">
        <v>1241</v>
      </c>
      <c r="I430" s="46" t="s">
        <v>1241</v>
      </c>
    </row>
    <row r="431" spans="1:9" ht="12.75" customHeight="1">
      <c r="A431" s="29" t="str">
        <f>IF(D431=著作者名検索!$B$2,ROW(),"")</f>
        <v/>
      </c>
      <c r="B431" s="29" t="str">
        <f>IF(E431=仮名検索!$B$2,ROW(),"")</f>
        <v/>
      </c>
      <c r="C431" s="29" t="str">
        <f>IF(H431=書名検索!$B$2,ROW(),"")</f>
        <v/>
      </c>
      <c r="D431" s="45" t="s">
        <v>1243</v>
      </c>
      <c r="E431" s="46" t="s">
        <v>1243</v>
      </c>
      <c r="F431" s="47" t="s">
        <v>171</v>
      </c>
      <c r="G431" s="47" t="s">
        <v>1244</v>
      </c>
      <c r="H431" s="46" t="s">
        <v>1245</v>
      </c>
      <c r="I431" s="46" t="s">
        <v>1246</v>
      </c>
    </row>
    <row r="432" spans="1:9" ht="12.75" customHeight="1">
      <c r="A432" s="29" t="str">
        <f>IF(D432=著作者名検索!$B$2,ROW(),"")</f>
        <v/>
      </c>
      <c r="B432" s="29" t="str">
        <f>IF(E432=仮名検索!$B$2,ROW(),"")</f>
        <v/>
      </c>
      <c r="C432" s="29" t="str">
        <f>IF(H432=書名検索!$B$2,ROW(),"")</f>
        <v/>
      </c>
      <c r="D432" s="40" t="s">
        <v>1247</v>
      </c>
      <c r="E432" s="41" t="s">
        <v>1248</v>
      </c>
      <c r="F432" s="42" t="s">
        <v>24</v>
      </c>
      <c r="G432" s="42">
        <v>87</v>
      </c>
      <c r="H432" s="41" t="s">
        <v>1249</v>
      </c>
      <c r="I432" s="41" t="s">
        <v>130</v>
      </c>
    </row>
    <row r="433" spans="1:9" ht="12.75" customHeight="1">
      <c r="A433" s="29" t="str">
        <f>IF(D433=著作者名検索!$B$2,ROW(),"")</f>
        <v/>
      </c>
      <c r="B433" s="29" t="str">
        <f>IF(E433=仮名検索!$B$2,ROW(),"")</f>
        <v/>
      </c>
      <c r="C433" s="29" t="str">
        <f>IF(H433=書名検索!$B$2,ROW(),"")</f>
        <v/>
      </c>
      <c r="D433" s="45" t="s">
        <v>1250</v>
      </c>
      <c r="E433" s="46" t="s">
        <v>1251</v>
      </c>
      <c r="F433" s="47" t="s">
        <v>273</v>
      </c>
      <c r="G433" s="47">
        <v>113</v>
      </c>
      <c r="H433" s="46" t="s">
        <v>1252</v>
      </c>
      <c r="I433" s="46" t="s">
        <v>1252</v>
      </c>
    </row>
    <row r="434" spans="1:9" ht="12.75" customHeight="1">
      <c r="A434" s="29" t="str">
        <f>IF(D434=著作者名検索!$B$2,ROW(),"")</f>
        <v/>
      </c>
      <c r="B434" s="29" t="str">
        <f>IF(E434=仮名検索!$B$2,ROW(),"")</f>
        <v/>
      </c>
      <c r="C434" s="29" t="str">
        <f>IF(H434=書名検索!$B$2,ROW(),"")</f>
        <v/>
      </c>
      <c r="D434" s="30" t="s">
        <v>1250</v>
      </c>
      <c r="E434" s="31" t="s">
        <v>1251</v>
      </c>
      <c r="F434" s="32" t="s">
        <v>75</v>
      </c>
      <c r="G434" s="32">
        <v>267</v>
      </c>
      <c r="H434" s="33" t="s">
        <v>1253</v>
      </c>
      <c r="I434" s="34" t="s">
        <v>21</v>
      </c>
    </row>
    <row r="435" spans="1:9" ht="12.75" customHeight="1">
      <c r="A435" s="29" t="str">
        <f>IF(D435=著作者名検索!$B$2,ROW(),"")</f>
        <v/>
      </c>
      <c r="B435" s="29" t="str">
        <f>IF(E435=仮名検索!$B$2,ROW(),"")</f>
        <v/>
      </c>
      <c r="C435" s="29" t="str">
        <f>IF(H435=書名検索!$B$2,ROW(),"")</f>
        <v/>
      </c>
      <c r="D435" s="30" t="s">
        <v>1250</v>
      </c>
      <c r="E435" s="31" t="s">
        <v>1251</v>
      </c>
      <c r="F435" s="32" t="s">
        <v>226</v>
      </c>
      <c r="G435" s="32" t="s">
        <v>454</v>
      </c>
      <c r="H435" s="56" t="s">
        <v>1254</v>
      </c>
      <c r="I435" s="34" t="s">
        <v>21</v>
      </c>
    </row>
    <row r="436" spans="1:9" ht="12.75" customHeight="1">
      <c r="A436" s="29" t="str">
        <f>IF(D436=著作者名検索!$B$2,ROW(),"")</f>
        <v/>
      </c>
      <c r="B436" s="29" t="str">
        <f>IF(E436=仮名検索!$B$2,ROW(),"")</f>
        <v/>
      </c>
      <c r="C436" s="29" t="str">
        <f>IF(H436=書名検索!$B$2,ROW(),"")</f>
        <v/>
      </c>
      <c r="D436" s="30" t="s">
        <v>1255</v>
      </c>
      <c r="E436" s="31" t="s">
        <v>1256</v>
      </c>
      <c r="F436" s="32" t="s">
        <v>18</v>
      </c>
      <c r="G436" s="32" t="s">
        <v>19</v>
      </c>
      <c r="H436" s="33" t="s">
        <v>1257</v>
      </c>
      <c r="I436" s="34" t="s">
        <v>21</v>
      </c>
    </row>
    <row r="437" spans="1:9" ht="12.75" customHeight="1">
      <c r="A437" s="29" t="str">
        <f>IF(D437=著作者名検索!$B$2,ROW(),"")</f>
        <v/>
      </c>
      <c r="B437" s="29" t="str">
        <f>IF(E437=仮名検索!$B$2,ROW(),"")</f>
        <v/>
      </c>
      <c r="C437" s="29" t="str">
        <f>IF(H437=書名検索!$B$2,ROW(),"")</f>
        <v/>
      </c>
      <c r="D437" s="35" t="s">
        <v>1258</v>
      </c>
      <c r="E437" s="39" t="s">
        <v>1259</v>
      </c>
      <c r="F437" s="37" t="s">
        <v>65</v>
      </c>
      <c r="G437" s="37" t="s">
        <v>43</v>
      </c>
      <c r="H437" s="38" t="s">
        <v>1260</v>
      </c>
      <c r="I437" s="39" t="s">
        <v>110</v>
      </c>
    </row>
    <row r="438" spans="1:9" ht="12.75" customHeight="1">
      <c r="A438" s="29" t="str">
        <f>IF(D438=著作者名検索!$B$2,ROW(),"")</f>
        <v/>
      </c>
      <c r="B438" s="29" t="str">
        <f>IF(E438=仮名検索!$B$2,ROW(),"")</f>
        <v/>
      </c>
      <c r="C438" s="29" t="str">
        <f>IF(H438=書名検索!$B$2,ROW(),"")</f>
        <v/>
      </c>
      <c r="D438" s="45" t="s">
        <v>1261</v>
      </c>
      <c r="E438" s="46" t="s">
        <v>1262</v>
      </c>
      <c r="F438" s="47" t="s">
        <v>65</v>
      </c>
      <c r="G438" s="47">
        <v>16</v>
      </c>
      <c r="H438" s="46" t="s">
        <v>1263</v>
      </c>
      <c r="I438" s="46" t="s">
        <v>1264</v>
      </c>
    </row>
    <row r="439" spans="1:9" ht="12.75" customHeight="1">
      <c r="A439" s="29" t="str">
        <f>IF(D439=著作者名検索!$B$2,ROW(),"")</f>
        <v/>
      </c>
      <c r="B439" s="29" t="str">
        <f>IF(E439=仮名検索!$B$2,ROW(),"")</f>
        <v/>
      </c>
      <c r="C439" s="29" t="str">
        <f>IF(H439=書名検索!$B$2,ROW(),"")</f>
        <v/>
      </c>
      <c r="D439" s="45" t="s">
        <v>1261</v>
      </c>
      <c r="E439" s="46" t="s">
        <v>1262</v>
      </c>
      <c r="F439" s="47" t="s">
        <v>65</v>
      </c>
      <c r="G439" s="47">
        <v>69</v>
      </c>
      <c r="H439" s="46" t="s">
        <v>1265</v>
      </c>
      <c r="I439" s="46" t="s">
        <v>1266</v>
      </c>
    </row>
    <row r="440" spans="1:9" ht="12.75" customHeight="1">
      <c r="A440" s="29" t="str">
        <f>IF(D440=著作者名検索!$B$2,ROW(),"")</f>
        <v/>
      </c>
      <c r="B440" s="29" t="str">
        <f>IF(E440=仮名検索!$B$2,ROW(),"")</f>
        <v/>
      </c>
      <c r="C440" s="29" t="str">
        <f>IF(H440=書名検索!$B$2,ROW(),"")</f>
        <v/>
      </c>
      <c r="D440" s="45" t="s">
        <v>1262</v>
      </c>
      <c r="E440" s="46" t="s">
        <v>1262</v>
      </c>
      <c r="F440" s="47" t="s">
        <v>853</v>
      </c>
      <c r="G440" s="47" t="s">
        <v>1267</v>
      </c>
      <c r="H440" s="46" t="s">
        <v>1268</v>
      </c>
      <c r="I440" s="46" t="s">
        <v>1269</v>
      </c>
    </row>
    <row r="441" spans="1:9" ht="12.75" customHeight="1">
      <c r="A441" s="29" t="str">
        <f>IF(D441=著作者名検索!$B$2,ROW(),"")</f>
        <v/>
      </c>
      <c r="B441" s="29" t="str">
        <f>IF(E441=仮名検索!$B$2,ROW(),"")</f>
        <v/>
      </c>
      <c r="C441" s="29" t="str">
        <f>IF(H441=書名検索!$B$2,ROW(),"")</f>
        <v/>
      </c>
      <c r="D441" s="40" t="s">
        <v>1261</v>
      </c>
      <c r="E441" s="41" t="s">
        <v>1262</v>
      </c>
      <c r="F441" s="42" t="s">
        <v>48</v>
      </c>
      <c r="G441" s="42" t="s">
        <v>1270</v>
      </c>
      <c r="H441" s="41" t="s">
        <v>1271</v>
      </c>
      <c r="I441" s="41" t="s">
        <v>1272</v>
      </c>
    </row>
    <row r="442" spans="1:9" ht="12.75" customHeight="1">
      <c r="A442" s="29" t="str">
        <f>IF(D442=著作者名検索!$B$2,ROW(),"")</f>
        <v/>
      </c>
      <c r="B442" s="29" t="str">
        <f>IF(E442=仮名検索!$B$2,ROW(),"")</f>
        <v/>
      </c>
      <c r="C442" s="29" t="str">
        <f>IF(H442=書名検索!$B$2,ROW(),"")</f>
        <v/>
      </c>
      <c r="D442" s="45" t="s">
        <v>1262</v>
      </c>
      <c r="E442" s="46" t="s">
        <v>1262</v>
      </c>
      <c r="F442" s="47" t="s">
        <v>853</v>
      </c>
      <c r="G442" s="47" t="s">
        <v>1270</v>
      </c>
      <c r="H442" s="46" t="s">
        <v>1273</v>
      </c>
      <c r="I442" s="46" t="s">
        <v>1269</v>
      </c>
    </row>
    <row r="443" spans="1:9" ht="12.75" customHeight="1">
      <c r="A443" s="29" t="str">
        <f>IF(D443=著作者名検索!$B$2,ROW(),"")</f>
        <v/>
      </c>
      <c r="B443" s="29" t="str">
        <f>IF(E443=仮名検索!$B$2,ROW(),"")</f>
        <v/>
      </c>
      <c r="C443" s="29" t="str">
        <f>IF(H443=書名検索!$B$2,ROW(),"")</f>
        <v/>
      </c>
      <c r="D443" s="45" t="s">
        <v>1261</v>
      </c>
      <c r="E443" s="46" t="s">
        <v>1262</v>
      </c>
      <c r="F443" s="47" t="s">
        <v>80</v>
      </c>
      <c r="G443" s="47" t="s">
        <v>1274</v>
      </c>
      <c r="H443" s="46" t="s">
        <v>1008</v>
      </c>
      <c r="I443" s="46" t="s">
        <v>1008</v>
      </c>
    </row>
    <row r="444" spans="1:9" ht="12.75" customHeight="1">
      <c r="A444" s="29" t="str">
        <f>IF(D444=著作者名検索!$B$2,ROW(),"")</f>
        <v/>
      </c>
      <c r="B444" s="29" t="str">
        <f>IF(E444=仮名検索!$B$2,ROW(),"")</f>
        <v/>
      </c>
      <c r="C444" s="29" t="str">
        <f>IF(H444=書名検索!$B$2,ROW(),"")</f>
        <v/>
      </c>
      <c r="D444" s="40" t="s">
        <v>1262</v>
      </c>
      <c r="E444" s="41" t="s">
        <v>1262</v>
      </c>
      <c r="F444" s="42" t="s">
        <v>48</v>
      </c>
      <c r="G444" s="42" t="s">
        <v>1275</v>
      </c>
      <c r="H444" s="41" t="s">
        <v>1276</v>
      </c>
      <c r="I444" s="46" t="s">
        <v>1277</v>
      </c>
    </row>
    <row r="445" spans="1:9" ht="12.75" customHeight="1">
      <c r="A445" s="29" t="str">
        <f>IF(D445=著作者名検索!$B$2,ROW(),"")</f>
        <v/>
      </c>
      <c r="B445" s="29" t="str">
        <f>IF(E445=仮名検索!$B$2,ROW(),"")</f>
        <v/>
      </c>
      <c r="C445" s="29" t="str">
        <f>IF(H445=書名検索!$B$2,ROW(),"")</f>
        <v/>
      </c>
      <c r="D445" s="40" t="s">
        <v>1278</v>
      </c>
      <c r="E445" s="41" t="s">
        <v>1279</v>
      </c>
      <c r="F445" s="42" t="s">
        <v>24</v>
      </c>
      <c r="G445" s="42">
        <v>87</v>
      </c>
      <c r="H445" s="41" t="s">
        <v>1280</v>
      </c>
      <c r="I445" s="41" t="s">
        <v>130</v>
      </c>
    </row>
    <row r="446" spans="1:9" ht="12.75" customHeight="1">
      <c r="A446" s="29" t="str">
        <f>IF(D446=著作者名検索!$B$2,ROW(),"")</f>
        <v/>
      </c>
      <c r="B446" s="29" t="str">
        <f>IF(E446=仮名検索!$B$2,ROW(),"")</f>
        <v/>
      </c>
      <c r="C446" s="29" t="str">
        <f>IF(H446=書名検索!$B$2,ROW(),"")</f>
        <v/>
      </c>
      <c r="D446" s="35" t="s">
        <v>1281</v>
      </c>
      <c r="E446" s="39" t="s">
        <v>1282</v>
      </c>
      <c r="F446" s="37" t="s">
        <v>65</v>
      </c>
      <c r="G446" s="37" t="s">
        <v>29</v>
      </c>
      <c r="H446" s="38" t="s">
        <v>1283</v>
      </c>
      <c r="I446" s="36" t="s">
        <v>300</v>
      </c>
    </row>
    <row r="447" spans="1:9" ht="12.75" customHeight="1">
      <c r="A447" s="29" t="str">
        <f>IF(D447=著作者名検索!$B$2,ROW(),"")</f>
        <v/>
      </c>
      <c r="B447" s="29" t="str">
        <f>IF(E447=仮名検索!$B$2,ROW(),"")</f>
        <v/>
      </c>
      <c r="C447" s="29" t="str">
        <f>IF(H447=書名検索!$B$2,ROW(),"")</f>
        <v/>
      </c>
      <c r="D447" s="30" t="s">
        <v>1284</v>
      </c>
      <c r="E447" s="31" t="s">
        <v>1285</v>
      </c>
      <c r="F447" s="32" t="s">
        <v>24</v>
      </c>
      <c r="G447" s="32">
        <v>284</v>
      </c>
      <c r="H447" s="33" t="s">
        <v>1286</v>
      </c>
      <c r="I447" s="34" t="s">
        <v>21</v>
      </c>
    </row>
    <row r="448" spans="1:9" ht="12.75" customHeight="1">
      <c r="A448" s="29" t="str">
        <f>IF(D448=著作者名検索!$B$2,ROW(),"")</f>
        <v/>
      </c>
      <c r="B448" s="29" t="str">
        <f>IF(E448=仮名検索!$B$2,ROW(),"")</f>
        <v/>
      </c>
      <c r="C448" s="29" t="str">
        <f>IF(H448=書名検索!$B$2,ROW(),"")</f>
        <v/>
      </c>
      <c r="D448" s="30" t="s">
        <v>1284</v>
      </c>
      <c r="E448" s="31" t="s">
        <v>1285</v>
      </c>
      <c r="F448" s="32" t="s">
        <v>24</v>
      </c>
      <c r="G448" s="32">
        <v>284</v>
      </c>
      <c r="H448" s="33" t="s">
        <v>1287</v>
      </c>
      <c r="I448" s="34" t="s">
        <v>21</v>
      </c>
    </row>
    <row r="449" spans="1:9" ht="12.75" customHeight="1">
      <c r="A449" s="29" t="str">
        <f>IF(D449=著作者名検索!$B$2,ROW(),"")</f>
        <v/>
      </c>
      <c r="B449" s="29" t="str">
        <f>IF(E449=仮名検索!$B$2,ROW(),"")</f>
        <v/>
      </c>
      <c r="C449" s="29" t="str">
        <f>IF(H449=書名検索!$B$2,ROW(),"")</f>
        <v/>
      </c>
      <c r="D449" s="30" t="s">
        <v>1284</v>
      </c>
      <c r="E449" s="31" t="s">
        <v>1285</v>
      </c>
      <c r="F449" s="32" t="s">
        <v>24</v>
      </c>
      <c r="G449" s="32">
        <v>284</v>
      </c>
      <c r="H449" s="33" t="s">
        <v>1288</v>
      </c>
      <c r="I449" s="34" t="s">
        <v>21</v>
      </c>
    </row>
    <row r="450" spans="1:9" ht="12.75" customHeight="1">
      <c r="A450" s="29" t="str">
        <f>IF(D450=著作者名検索!$B$2,ROW(),"")</f>
        <v/>
      </c>
      <c r="B450" s="29" t="str">
        <f>IF(E450=仮名検索!$B$2,ROW(),"")</f>
        <v/>
      </c>
      <c r="C450" s="29" t="str">
        <f>IF(H450=書名検索!$B$2,ROW(),"")</f>
        <v/>
      </c>
      <c r="D450" s="30" t="s">
        <v>1289</v>
      </c>
      <c r="E450" s="31" t="s">
        <v>1290</v>
      </c>
      <c r="F450" s="32" t="s">
        <v>75</v>
      </c>
      <c r="G450" s="32">
        <v>267</v>
      </c>
      <c r="H450" s="33" t="s">
        <v>1291</v>
      </c>
      <c r="I450" s="34" t="s">
        <v>21</v>
      </c>
    </row>
    <row r="451" spans="1:9" ht="12.75" customHeight="1">
      <c r="A451" s="29" t="str">
        <f>IF(D451=著作者名検索!$B$2,ROW(),"")</f>
        <v/>
      </c>
      <c r="B451" s="29" t="str">
        <f>IF(E451=仮名検索!$B$2,ROW(),"")</f>
        <v/>
      </c>
      <c r="C451" s="29" t="str">
        <f>IF(H451=書名検索!$B$2,ROW(),"")</f>
        <v/>
      </c>
      <c r="D451" s="30" t="s">
        <v>1292</v>
      </c>
      <c r="E451" s="31" t="s">
        <v>1293</v>
      </c>
      <c r="F451" s="32" t="s">
        <v>75</v>
      </c>
      <c r="G451" s="32">
        <v>269</v>
      </c>
      <c r="H451" s="33" t="s">
        <v>1294</v>
      </c>
      <c r="I451" s="34" t="s">
        <v>21</v>
      </c>
    </row>
    <row r="452" spans="1:9" ht="12.75" customHeight="1">
      <c r="A452" s="29" t="str">
        <f>IF(D452=著作者名検索!$B$2,ROW(),"")</f>
        <v/>
      </c>
      <c r="B452" s="29" t="str">
        <f>IF(E452=仮名検索!$B$2,ROW(),"")</f>
        <v/>
      </c>
      <c r="C452" s="29" t="str">
        <f>IF(H452=書名検索!$B$2,ROW(),"")</f>
        <v/>
      </c>
      <c r="D452" s="45" t="s">
        <v>1295</v>
      </c>
      <c r="E452" s="46" t="s">
        <v>1296</v>
      </c>
      <c r="F452" s="47" t="s">
        <v>115</v>
      </c>
      <c r="G452" s="47">
        <v>185</v>
      </c>
      <c r="H452" s="49" t="s">
        <v>1297</v>
      </c>
      <c r="I452" s="49" t="s">
        <v>375</v>
      </c>
    </row>
    <row r="453" spans="1:9" ht="12.75" customHeight="1">
      <c r="A453" s="29" t="str">
        <f>IF(D453=著作者名検索!$B$2,ROW(),"")</f>
        <v/>
      </c>
      <c r="B453" s="29" t="str">
        <f>IF(E453=仮名検索!$B$2,ROW(),"")</f>
        <v/>
      </c>
      <c r="C453" s="29" t="str">
        <f>IF(H453=書名検索!$B$2,ROW(),"")</f>
        <v/>
      </c>
      <c r="D453" s="30" t="s">
        <v>1298</v>
      </c>
      <c r="E453" s="31" t="s">
        <v>1299</v>
      </c>
      <c r="F453" s="32" t="s">
        <v>18</v>
      </c>
      <c r="G453" s="32" t="s">
        <v>19</v>
      </c>
      <c r="H453" s="33" t="s">
        <v>335</v>
      </c>
      <c r="I453" s="34" t="s">
        <v>21</v>
      </c>
    </row>
    <row r="454" spans="1:9" ht="12.75" customHeight="1">
      <c r="A454" s="29" t="str">
        <f>IF(D454=著作者名検索!$B$2,ROW(),"")</f>
        <v/>
      </c>
      <c r="B454" s="29" t="str">
        <f>IF(E454=仮名検索!$B$2,ROW(),"")</f>
        <v/>
      </c>
      <c r="C454" s="29" t="str">
        <f>IF(H454=書名検索!$B$2,ROW(),"")</f>
        <v/>
      </c>
      <c r="D454" s="40" t="s">
        <v>1300</v>
      </c>
      <c r="E454" s="41" t="s">
        <v>1301</v>
      </c>
      <c r="F454" s="42" t="s">
        <v>85</v>
      </c>
      <c r="G454" s="42" t="s">
        <v>1006</v>
      </c>
      <c r="H454" s="41" t="s">
        <v>1302</v>
      </c>
      <c r="I454" s="41" t="s">
        <v>1008</v>
      </c>
    </row>
    <row r="455" spans="1:9" ht="12.75" customHeight="1">
      <c r="A455" s="29" t="str">
        <f>IF(D455=著作者名検索!$B$2,ROW(),"")</f>
        <v/>
      </c>
      <c r="B455" s="29" t="str">
        <f>IF(E455=仮名検索!$B$2,ROW(),"")</f>
        <v/>
      </c>
      <c r="C455" s="29" t="str">
        <f>IF(H455=書名検索!$B$2,ROW(),"")</f>
        <v/>
      </c>
      <c r="D455" s="35" t="s">
        <v>1303</v>
      </c>
      <c r="E455" s="39" t="s">
        <v>1304</v>
      </c>
      <c r="F455" s="37" t="s">
        <v>65</v>
      </c>
      <c r="G455" s="37" t="s">
        <v>29</v>
      </c>
      <c r="H455" s="38" t="s">
        <v>1305</v>
      </c>
      <c r="I455" s="52" t="s">
        <v>802</v>
      </c>
    </row>
    <row r="456" spans="1:9" ht="12.75" customHeight="1">
      <c r="A456" s="29" t="str">
        <f>IF(D456=著作者名検索!$B$2,ROW(),"")</f>
        <v/>
      </c>
      <c r="B456" s="29" t="str">
        <f>IF(E456=仮名検索!$B$2,ROW(),"")</f>
        <v/>
      </c>
      <c r="C456" s="29" t="str">
        <f>IF(H456=書名検索!$B$2,ROW(),"")</f>
        <v/>
      </c>
      <c r="D456" s="45" t="s">
        <v>1306</v>
      </c>
      <c r="E456" s="46" t="s">
        <v>1307</v>
      </c>
      <c r="F456" s="47" t="s">
        <v>171</v>
      </c>
      <c r="G456" s="47" t="s">
        <v>179</v>
      </c>
      <c r="H456" s="46" t="s">
        <v>1308</v>
      </c>
      <c r="I456" s="46" t="s">
        <v>1308</v>
      </c>
    </row>
    <row r="457" spans="1:9" ht="12.75" customHeight="1">
      <c r="A457" s="29" t="str">
        <f>IF(D457=著作者名検索!$B$2,ROW(),"")</f>
        <v/>
      </c>
      <c r="B457" s="29" t="str">
        <f>IF(E457=仮名検索!$B$2,ROW(),"")</f>
        <v/>
      </c>
      <c r="C457" s="29" t="str">
        <f>IF(H457=書名検索!$B$2,ROW(),"")</f>
        <v/>
      </c>
      <c r="D457" s="45" t="s">
        <v>1309</v>
      </c>
      <c r="E457" s="46" t="s">
        <v>1310</v>
      </c>
      <c r="F457" s="47" t="s">
        <v>28</v>
      </c>
      <c r="G457" s="47">
        <v>68</v>
      </c>
      <c r="H457" s="49" t="s">
        <v>1311</v>
      </c>
      <c r="I457" s="49" t="s">
        <v>373</v>
      </c>
    </row>
    <row r="458" spans="1:9" ht="12.75" customHeight="1">
      <c r="A458" s="29" t="str">
        <f>IF(D458=著作者名検索!$B$2,ROW(),"")</f>
        <v/>
      </c>
      <c r="B458" s="29" t="str">
        <f>IF(E458=仮名検索!$B$2,ROW(),"")</f>
        <v/>
      </c>
      <c r="C458" s="29" t="str">
        <f>IF(H458=書名検索!$B$2,ROW(),"")</f>
        <v/>
      </c>
      <c r="D458" s="45" t="s">
        <v>1309</v>
      </c>
      <c r="E458" s="46" t="s">
        <v>1310</v>
      </c>
      <c r="F458" s="47" t="s">
        <v>28</v>
      </c>
      <c r="G458" s="47" t="s">
        <v>1312</v>
      </c>
      <c r="H458" s="49" t="s">
        <v>1313</v>
      </c>
      <c r="I458" s="49" t="s">
        <v>1313</v>
      </c>
    </row>
    <row r="459" spans="1:9" ht="12.75" customHeight="1">
      <c r="A459" s="29" t="str">
        <f>IF(D459=著作者名検索!$B$2,ROW(),"")</f>
        <v/>
      </c>
      <c r="B459" s="29" t="str">
        <f>IF(E459=仮名検索!$B$2,ROW(),"")</f>
        <v/>
      </c>
      <c r="C459" s="29" t="str">
        <f>IF(H459=書名検索!$B$2,ROW(),"")</f>
        <v/>
      </c>
      <c r="D459" s="45" t="s">
        <v>1309</v>
      </c>
      <c r="E459" s="46" t="s">
        <v>1310</v>
      </c>
      <c r="F459" s="47" t="s">
        <v>28</v>
      </c>
      <c r="G459" s="47" t="s">
        <v>1314</v>
      </c>
      <c r="H459" s="49" t="s">
        <v>1315</v>
      </c>
      <c r="I459" s="49" t="s">
        <v>1315</v>
      </c>
    </row>
    <row r="460" spans="1:9" ht="12.75" customHeight="1">
      <c r="A460" s="29" t="str">
        <f>IF(D460=著作者名検索!$B$2,ROW(),"")</f>
        <v/>
      </c>
      <c r="B460" s="29" t="str">
        <f>IF(E460=仮名検索!$B$2,ROW(),"")</f>
        <v/>
      </c>
      <c r="C460" s="29" t="str">
        <f>IF(H460=書名検索!$B$2,ROW(),"")</f>
        <v/>
      </c>
      <c r="D460" s="35" t="s">
        <v>1316</v>
      </c>
      <c r="E460" s="36" t="s">
        <v>1317</v>
      </c>
      <c r="F460" s="37" t="s">
        <v>28</v>
      </c>
      <c r="G460" s="37" t="s">
        <v>43</v>
      </c>
      <c r="H460" s="38" t="s">
        <v>1318</v>
      </c>
      <c r="I460" s="36" t="s">
        <v>438</v>
      </c>
    </row>
    <row r="461" spans="1:9" ht="12.75" customHeight="1">
      <c r="A461" s="29" t="str">
        <f>IF(D461=著作者名検索!$B$2,ROW(),"")</f>
        <v/>
      </c>
      <c r="B461" s="29" t="str">
        <f>IF(E461=仮名検索!$B$2,ROW(),"")</f>
        <v/>
      </c>
      <c r="C461" s="29" t="str">
        <f>IF(H461=書名検索!$B$2,ROW(),"")</f>
        <v/>
      </c>
      <c r="D461" s="40" t="s">
        <v>1319</v>
      </c>
      <c r="E461" s="41" t="s">
        <v>1320</v>
      </c>
      <c r="F461" s="42" t="s">
        <v>24</v>
      </c>
      <c r="G461" s="42">
        <v>64</v>
      </c>
      <c r="H461" s="41" t="s">
        <v>1321</v>
      </c>
      <c r="I461" s="41" t="s">
        <v>291</v>
      </c>
    </row>
    <row r="462" spans="1:9" ht="12.75" customHeight="1">
      <c r="A462" s="29" t="str">
        <f>IF(D462=著作者名検索!$B$2,ROW(),"")</f>
        <v/>
      </c>
      <c r="B462" s="29" t="str">
        <f>IF(E462=仮名検索!$B$2,ROW(),"")</f>
        <v/>
      </c>
      <c r="C462" s="29" t="str">
        <f>IF(H462=書名検索!$B$2,ROW(),"")</f>
        <v/>
      </c>
      <c r="D462" s="40" t="s">
        <v>1322</v>
      </c>
      <c r="E462" s="41" t="s">
        <v>1323</v>
      </c>
      <c r="F462" s="42" t="s">
        <v>48</v>
      </c>
      <c r="G462" s="42" t="s">
        <v>1324</v>
      </c>
      <c r="H462" s="41" t="s">
        <v>1325</v>
      </c>
      <c r="I462" s="41" t="s">
        <v>1326</v>
      </c>
    </row>
    <row r="463" spans="1:9" ht="12.75" customHeight="1">
      <c r="A463" s="29" t="str">
        <f>IF(D463=著作者名検索!$B$2,ROW(),"")</f>
        <v/>
      </c>
      <c r="B463" s="29" t="str">
        <f>IF(E463=仮名検索!$B$2,ROW(),"")</f>
        <v/>
      </c>
      <c r="C463" s="29" t="str">
        <f>IF(H463=書名検索!$B$2,ROW(),"")</f>
        <v/>
      </c>
      <c r="D463" s="40" t="s">
        <v>1322</v>
      </c>
      <c r="E463" s="41" t="s">
        <v>1323</v>
      </c>
      <c r="F463" s="42" t="s">
        <v>48</v>
      </c>
      <c r="G463" s="42" t="s">
        <v>1324</v>
      </c>
      <c r="H463" s="41" t="s">
        <v>1327</v>
      </c>
      <c r="I463" s="41" t="s">
        <v>1326</v>
      </c>
    </row>
    <row r="464" spans="1:9" ht="12.75" customHeight="1">
      <c r="A464" s="29" t="str">
        <f>IF(D464=著作者名検索!$B$2,ROW(),"")</f>
        <v/>
      </c>
      <c r="B464" s="29" t="str">
        <f>IF(E464=仮名検索!$B$2,ROW(),"")</f>
        <v/>
      </c>
      <c r="C464" s="29" t="str">
        <f>IF(H464=書名検索!$B$2,ROW(),"")</f>
        <v/>
      </c>
      <c r="D464" s="40" t="s">
        <v>1322</v>
      </c>
      <c r="E464" s="41" t="s">
        <v>1323</v>
      </c>
      <c r="F464" s="42" t="s">
        <v>85</v>
      </c>
      <c r="G464" s="42" t="s">
        <v>814</v>
      </c>
      <c r="H464" s="41" t="s">
        <v>1328</v>
      </c>
      <c r="I464" s="41" t="s">
        <v>806</v>
      </c>
    </row>
    <row r="465" spans="1:9" ht="12.75" customHeight="1">
      <c r="A465" s="29" t="str">
        <f>IF(D465=著作者名検索!$B$2,ROW(),"")</f>
        <v/>
      </c>
      <c r="B465" s="29" t="str">
        <f>IF(E465=仮名検索!$B$2,ROW(),"")</f>
        <v/>
      </c>
      <c r="C465" s="29" t="str">
        <f>IF(H465=書名検索!$B$2,ROW(),"")</f>
        <v/>
      </c>
      <c r="D465" s="35" t="s">
        <v>1329</v>
      </c>
      <c r="E465" s="38" t="s">
        <v>1330</v>
      </c>
      <c r="F465" s="37" t="s">
        <v>34</v>
      </c>
      <c r="G465" s="39" t="s">
        <v>29</v>
      </c>
      <c r="H465" s="38" t="s">
        <v>1331</v>
      </c>
      <c r="I465" s="36" t="s">
        <v>386</v>
      </c>
    </row>
    <row r="466" spans="1:9" ht="12.75" customHeight="1">
      <c r="A466" s="29" t="str">
        <f>IF(D466=著作者名検索!$B$2,ROW(),"")</f>
        <v/>
      </c>
      <c r="B466" s="29" t="str">
        <f>IF(E466=仮名検索!$B$2,ROW(),"")</f>
        <v/>
      </c>
      <c r="C466" s="29" t="str">
        <f>IF(H466=書名検索!$B$2,ROW(),"")</f>
        <v/>
      </c>
      <c r="D466" s="45" t="s">
        <v>1332</v>
      </c>
      <c r="E466" s="46" t="s">
        <v>1333</v>
      </c>
      <c r="F466" s="47" t="s">
        <v>65</v>
      </c>
      <c r="G466" s="47" t="s">
        <v>1334</v>
      </c>
      <c r="H466" s="49" t="s">
        <v>1335</v>
      </c>
      <c r="I466" s="49" t="s">
        <v>1335</v>
      </c>
    </row>
    <row r="467" spans="1:9" ht="12.75" customHeight="1">
      <c r="A467" s="29" t="str">
        <f>IF(D467=著作者名検索!$B$2,ROW(),"")</f>
        <v/>
      </c>
      <c r="B467" s="29" t="str">
        <f>IF(E467=仮名検索!$B$2,ROW(),"")</f>
        <v/>
      </c>
      <c r="C467" s="29" t="str">
        <f>IF(H467=書名検索!$B$2,ROW(),"")</f>
        <v/>
      </c>
      <c r="D467" s="45" t="s">
        <v>1336</v>
      </c>
      <c r="E467" s="46" t="s">
        <v>1337</v>
      </c>
      <c r="F467" s="47" t="s">
        <v>273</v>
      </c>
      <c r="G467" s="47">
        <v>75</v>
      </c>
      <c r="H467" s="46" t="s">
        <v>1338</v>
      </c>
      <c r="I467" s="46" t="s">
        <v>1064</v>
      </c>
    </row>
    <row r="468" spans="1:9" ht="12.75" customHeight="1">
      <c r="A468" s="29" t="str">
        <f>IF(D468=著作者名検索!$B$2,ROW(),"")</f>
        <v/>
      </c>
      <c r="B468" s="29" t="str">
        <f>IF(E468=仮名検索!$B$2,ROW(),"")</f>
        <v/>
      </c>
      <c r="C468" s="29" t="str">
        <f>IF(H468=書名検索!$B$2,ROW(),"")</f>
        <v/>
      </c>
      <c r="D468" s="45" t="s">
        <v>1336</v>
      </c>
      <c r="E468" s="46" t="s">
        <v>1337</v>
      </c>
      <c r="F468" s="47" t="s">
        <v>115</v>
      </c>
      <c r="G468" s="47">
        <v>168</v>
      </c>
      <c r="H468" s="46" t="s">
        <v>1339</v>
      </c>
      <c r="I468" s="46" t="s">
        <v>757</v>
      </c>
    </row>
    <row r="469" spans="1:9" ht="12.75" customHeight="1">
      <c r="A469" s="29" t="str">
        <f>IF(D469=著作者名検索!$B$2,ROW(),"")</f>
        <v/>
      </c>
      <c r="B469" s="29" t="str">
        <f>IF(E469=仮名検索!$B$2,ROW(),"")</f>
        <v/>
      </c>
      <c r="C469" s="29" t="str">
        <f>IF(H469=書名検索!$B$2,ROW(),"")</f>
        <v/>
      </c>
      <c r="D469" s="45" t="s">
        <v>1336</v>
      </c>
      <c r="E469" s="46" t="s">
        <v>1337</v>
      </c>
      <c r="F469" s="47" t="s">
        <v>28</v>
      </c>
      <c r="G469" s="47" t="s">
        <v>1340</v>
      </c>
      <c r="H469" s="46" t="s">
        <v>1341</v>
      </c>
      <c r="I469" s="46" t="s">
        <v>1342</v>
      </c>
    </row>
    <row r="470" spans="1:9" ht="12.75" customHeight="1">
      <c r="A470" s="29" t="str">
        <f>IF(D470=著作者名検索!$B$2,ROW(),"")</f>
        <v/>
      </c>
      <c r="B470" s="29" t="str">
        <f>IF(E470=仮名検索!$B$2,ROW(),"")</f>
        <v/>
      </c>
      <c r="C470" s="29" t="str">
        <f>IF(H470=書名検索!$B$2,ROW(),"")</f>
        <v/>
      </c>
      <c r="D470" s="45" t="s">
        <v>1343</v>
      </c>
      <c r="E470" s="46" t="s">
        <v>1344</v>
      </c>
      <c r="F470" s="47" t="s">
        <v>115</v>
      </c>
      <c r="G470" s="47">
        <v>133</v>
      </c>
      <c r="H470" s="49" t="s">
        <v>1345</v>
      </c>
      <c r="I470" s="49" t="s">
        <v>429</v>
      </c>
    </row>
    <row r="471" spans="1:9" ht="12.75" customHeight="1">
      <c r="A471" s="29" t="str">
        <f>IF(D471=著作者名検索!$B$2,ROW(),"")</f>
        <v/>
      </c>
      <c r="B471" s="29" t="str">
        <f>IF(E471=仮名検索!$B$2,ROW(),"")</f>
        <v/>
      </c>
      <c r="C471" s="29" t="str">
        <f>IF(H471=書名検索!$B$2,ROW(),"")</f>
        <v/>
      </c>
      <c r="D471" s="35" t="s">
        <v>1346</v>
      </c>
      <c r="E471" s="39" t="s">
        <v>1347</v>
      </c>
      <c r="F471" s="37" t="s">
        <v>65</v>
      </c>
      <c r="G471" s="37" t="s">
        <v>43</v>
      </c>
      <c r="H471" s="38" t="s">
        <v>1348</v>
      </c>
      <c r="I471" s="36" t="s">
        <v>1349</v>
      </c>
    </row>
    <row r="472" spans="1:9" ht="12.75" customHeight="1">
      <c r="A472" s="29" t="str">
        <f>IF(D472=著作者名検索!$B$2,ROW(),"")</f>
        <v/>
      </c>
      <c r="B472" s="29" t="str">
        <f>IF(E472=仮名検索!$B$2,ROW(),"")</f>
        <v/>
      </c>
      <c r="C472" s="29" t="str">
        <f>IF(H472=書名検索!$B$2,ROW(),"")</f>
        <v/>
      </c>
      <c r="D472" s="43" t="s">
        <v>1346</v>
      </c>
      <c r="E472" s="39" t="s">
        <v>1347</v>
      </c>
      <c r="F472" s="37" t="s">
        <v>65</v>
      </c>
      <c r="G472" s="37" t="s">
        <v>43</v>
      </c>
      <c r="H472" s="44" t="s">
        <v>1350</v>
      </c>
      <c r="I472" s="36" t="s">
        <v>1349</v>
      </c>
    </row>
    <row r="473" spans="1:9" ht="12.75" customHeight="1">
      <c r="A473" s="29" t="str">
        <f>IF(D473=著作者名検索!$B$2,ROW(),"")</f>
        <v/>
      </c>
      <c r="B473" s="29" t="str">
        <f>IF(E473=仮名検索!$B$2,ROW(),"")</f>
        <v/>
      </c>
      <c r="C473" s="29" t="str">
        <f>IF(H473=書名検索!$B$2,ROW(),"")</f>
        <v/>
      </c>
      <c r="D473" s="43" t="s">
        <v>1346</v>
      </c>
      <c r="E473" s="39" t="s">
        <v>1347</v>
      </c>
      <c r="F473" s="37" t="s">
        <v>65</v>
      </c>
      <c r="G473" s="37" t="s">
        <v>43</v>
      </c>
      <c r="H473" s="44" t="s">
        <v>1351</v>
      </c>
      <c r="I473" s="36" t="s">
        <v>1349</v>
      </c>
    </row>
    <row r="474" spans="1:9" ht="12.75" customHeight="1">
      <c r="A474" s="29" t="str">
        <f>IF(D474=著作者名検索!$B$2,ROW(),"")</f>
        <v/>
      </c>
      <c r="B474" s="29" t="str">
        <f>IF(E474=仮名検索!$B$2,ROW(),"")</f>
        <v/>
      </c>
      <c r="C474" s="29" t="str">
        <f>IF(H474=書名検索!$B$2,ROW(),"")</f>
        <v/>
      </c>
      <c r="D474" s="40" t="s">
        <v>1352</v>
      </c>
      <c r="E474" s="41" t="s">
        <v>1353</v>
      </c>
      <c r="F474" s="42" t="s">
        <v>75</v>
      </c>
      <c r="G474" s="42">
        <v>192</v>
      </c>
      <c r="H474" s="41" t="s">
        <v>1354</v>
      </c>
      <c r="I474" s="41" t="s">
        <v>1172</v>
      </c>
    </row>
    <row r="475" spans="1:9" ht="12.75" customHeight="1">
      <c r="A475" s="29" t="str">
        <f>IF(D475=著作者名検索!$B$2,ROW(),"")</f>
        <v/>
      </c>
      <c r="B475" s="29" t="str">
        <f>IF(E475=仮名検索!$B$2,ROW(),"")</f>
        <v/>
      </c>
      <c r="C475" s="29" t="str">
        <f>IF(H475=書名検索!$B$2,ROW(),"")</f>
        <v/>
      </c>
      <c r="D475" s="40" t="s">
        <v>1352</v>
      </c>
      <c r="E475" s="41" t="s">
        <v>1353</v>
      </c>
      <c r="F475" s="42" t="s">
        <v>226</v>
      </c>
      <c r="G475" s="42" t="s">
        <v>1355</v>
      </c>
      <c r="H475" s="41" t="s">
        <v>1356</v>
      </c>
      <c r="I475" s="41" t="s">
        <v>416</v>
      </c>
    </row>
    <row r="476" spans="1:9" ht="12.75" customHeight="1">
      <c r="A476" s="29" t="str">
        <f>IF(D476=著作者名検索!$B$2,ROW(),"")</f>
        <v/>
      </c>
      <c r="B476" s="29" t="str">
        <f>IF(E476=仮名検索!$B$2,ROW(),"")</f>
        <v/>
      </c>
      <c r="C476" s="29" t="str">
        <f>IF(H476=書名検索!$B$2,ROW(),"")</f>
        <v/>
      </c>
      <c r="D476" s="35" t="s">
        <v>1357</v>
      </c>
      <c r="E476" s="36" t="s">
        <v>1358</v>
      </c>
      <c r="F476" s="37" t="s">
        <v>28</v>
      </c>
      <c r="G476" s="37" t="s">
        <v>29</v>
      </c>
      <c r="H476" s="38" t="s">
        <v>1359</v>
      </c>
      <c r="I476" s="36" t="s">
        <v>1360</v>
      </c>
    </row>
    <row r="477" spans="1:9" ht="12.75" customHeight="1">
      <c r="A477" s="29" t="str">
        <f>IF(D477=著作者名検索!$B$2,ROW(),"")</f>
        <v/>
      </c>
      <c r="B477" s="29" t="str">
        <f>IF(E477=仮名検索!$B$2,ROW(),"")</f>
        <v/>
      </c>
      <c r="C477" s="29" t="str">
        <f>IF(H477=書名検索!$B$2,ROW(),"")</f>
        <v/>
      </c>
      <c r="D477" s="30" t="s">
        <v>1361</v>
      </c>
      <c r="E477" s="31" t="s">
        <v>1362</v>
      </c>
      <c r="F477" s="32" t="s">
        <v>75</v>
      </c>
      <c r="G477" s="32">
        <v>269</v>
      </c>
      <c r="H477" s="33" t="s">
        <v>1363</v>
      </c>
      <c r="I477" s="34" t="s">
        <v>21</v>
      </c>
    </row>
    <row r="478" spans="1:9" ht="12.75" customHeight="1">
      <c r="A478" s="29" t="str">
        <f>IF(D478=著作者名検索!$B$2,ROW(),"")</f>
        <v/>
      </c>
      <c r="B478" s="29" t="str">
        <f>IF(E478=仮名検索!$B$2,ROW(),"")</f>
        <v/>
      </c>
      <c r="C478" s="29" t="str">
        <f>IF(H478=書名検索!$B$2,ROW(),"")</f>
        <v/>
      </c>
      <c r="D478" s="45" t="s">
        <v>1364</v>
      </c>
      <c r="E478" s="46" t="s">
        <v>1365</v>
      </c>
      <c r="F478" s="47" t="s">
        <v>222</v>
      </c>
      <c r="G478" s="47">
        <v>206</v>
      </c>
      <c r="H478" s="46" t="s">
        <v>1366</v>
      </c>
      <c r="I478" s="46" t="s">
        <v>390</v>
      </c>
    </row>
    <row r="479" spans="1:9" ht="12.75" customHeight="1">
      <c r="A479" s="29" t="str">
        <f>IF(D479=著作者名検索!$B$2,ROW(),"")</f>
        <v/>
      </c>
      <c r="B479" s="29" t="str">
        <f>IF(E479=仮名検索!$B$2,ROW(),"")</f>
        <v/>
      </c>
      <c r="C479" s="29" t="str">
        <f>IF(H479=書名検索!$B$2,ROW(),"")</f>
        <v/>
      </c>
      <c r="D479" s="35" t="s">
        <v>1364</v>
      </c>
      <c r="E479" s="39" t="s">
        <v>1365</v>
      </c>
      <c r="F479" s="37" t="s">
        <v>65</v>
      </c>
      <c r="G479" s="37" t="s">
        <v>29</v>
      </c>
      <c r="H479" s="38" t="s">
        <v>1367</v>
      </c>
      <c r="I479" s="36" t="s">
        <v>523</v>
      </c>
    </row>
    <row r="480" spans="1:9" ht="12.75" customHeight="1">
      <c r="A480" s="29" t="str">
        <f>IF(D480=著作者名検索!$B$2,ROW(),"")</f>
        <v/>
      </c>
      <c r="B480" s="29" t="str">
        <f>IF(E480=仮名検索!$B$2,ROW(),"")</f>
        <v/>
      </c>
      <c r="C480" s="29" t="str">
        <f>IF(H480=書名検索!$B$2,ROW(),"")</f>
        <v/>
      </c>
      <c r="D480" s="45" t="s">
        <v>1368</v>
      </c>
      <c r="E480" s="46" t="s">
        <v>1369</v>
      </c>
      <c r="F480" s="47" t="s">
        <v>65</v>
      </c>
      <c r="G480" s="47">
        <v>306</v>
      </c>
      <c r="H480" s="49" t="s">
        <v>1370</v>
      </c>
      <c r="I480" s="49" t="s">
        <v>156</v>
      </c>
    </row>
    <row r="481" spans="1:9" ht="12.75" customHeight="1">
      <c r="A481" s="29" t="str">
        <f>IF(D481=著作者名検索!$B$2,ROW(),"")</f>
        <v/>
      </c>
      <c r="B481" s="29" t="str">
        <f>IF(E481=仮名検索!$B$2,ROW(),"")</f>
        <v/>
      </c>
      <c r="C481" s="29" t="str">
        <f>IF(H481=書名検索!$B$2,ROW(),"")</f>
        <v/>
      </c>
      <c r="D481" s="45" t="s">
        <v>1368</v>
      </c>
      <c r="E481" s="46" t="s">
        <v>1369</v>
      </c>
      <c r="F481" s="47" t="s">
        <v>162</v>
      </c>
      <c r="G481" s="47" t="s">
        <v>432</v>
      </c>
      <c r="H481" s="46" t="s">
        <v>1370</v>
      </c>
      <c r="I481" s="46" t="s">
        <v>434</v>
      </c>
    </row>
    <row r="482" spans="1:9" ht="12.75" customHeight="1">
      <c r="A482" s="29" t="str">
        <f>IF(D482=著作者名検索!$B$2,ROW(),"")</f>
        <v/>
      </c>
      <c r="B482" s="29" t="str">
        <f>IF(E482=仮名検索!$B$2,ROW(),"")</f>
        <v/>
      </c>
      <c r="C482" s="29" t="str">
        <f>IF(H482=書名検索!$B$2,ROW(),"")</f>
        <v/>
      </c>
      <c r="D482" s="40" t="s">
        <v>1371</v>
      </c>
      <c r="E482" s="41" t="s">
        <v>1372</v>
      </c>
      <c r="F482" s="42" t="s">
        <v>226</v>
      </c>
      <c r="G482" s="42" t="s">
        <v>342</v>
      </c>
      <c r="H482" s="41" t="s">
        <v>1373</v>
      </c>
      <c r="I482" s="41" t="s">
        <v>344</v>
      </c>
    </row>
    <row r="483" spans="1:9" ht="12.75" customHeight="1">
      <c r="A483" s="29" t="str">
        <f>IF(D483=著作者名検索!$B$2,ROW(),"")</f>
        <v/>
      </c>
      <c r="B483" s="29" t="str">
        <f>IF(E483=仮名検索!$B$2,ROW(),"")</f>
        <v/>
      </c>
      <c r="C483" s="29" t="str">
        <f>IF(H483=書名検索!$B$2,ROW(),"")</f>
        <v/>
      </c>
      <c r="D483" s="40" t="s">
        <v>1371</v>
      </c>
      <c r="E483" s="41" t="s">
        <v>1372</v>
      </c>
      <c r="F483" s="42" t="s">
        <v>226</v>
      </c>
      <c r="G483" s="42" t="s">
        <v>342</v>
      </c>
      <c r="H483" s="41" t="s">
        <v>1374</v>
      </c>
      <c r="I483" s="41" t="s">
        <v>344</v>
      </c>
    </row>
    <row r="484" spans="1:9" ht="12.75" customHeight="1">
      <c r="A484" s="29" t="str">
        <f>IF(D484=著作者名検索!$B$2,ROW(),"")</f>
        <v/>
      </c>
      <c r="B484" s="29" t="str">
        <f>IF(E484=仮名検索!$B$2,ROW(),"")</f>
        <v/>
      </c>
      <c r="C484" s="29" t="str">
        <f>IF(H484=書名検索!$B$2,ROW(),"")</f>
        <v/>
      </c>
      <c r="D484" s="45" t="s">
        <v>1375</v>
      </c>
      <c r="E484" s="46" t="s">
        <v>1376</v>
      </c>
      <c r="F484" s="47" t="s">
        <v>273</v>
      </c>
      <c r="G484" s="47">
        <v>135</v>
      </c>
      <c r="H484" s="46" t="s">
        <v>1377</v>
      </c>
      <c r="I484" s="46" t="s">
        <v>1378</v>
      </c>
    </row>
    <row r="485" spans="1:9" ht="12.75" customHeight="1">
      <c r="A485" s="29" t="str">
        <f>IF(D485=著作者名検索!$B$2,ROW(),"")</f>
        <v/>
      </c>
      <c r="B485" s="29" t="str">
        <f>IF(E485=仮名検索!$B$2,ROW(),"")</f>
        <v/>
      </c>
      <c r="C485" s="29" t="str">
        <f>IF(H485=書名検索!$B$2,ROW(),"")</f>
        <v/>
      </c>
      <c r="D485" s="45" t="s">
        <v>1379</v>
      </c>
      <c r="E485" s="46" t="s">
        <v>1380</v>
      </c>
      <c r="F485" s="47" t="s">
        <v>115</v>
      </c>
      <c r="G485" s="47">
        <v>14</v>
      </c>
      <c r="H485" s="49" t="s">
        <v>1381</v>
      </c>
      <c r="I485" s="49" t="s">
        <v>1098</v>
      </c>
    </row>
    <row r="486" spans="1:9" ht="12.75" customHeight="1">
      <c r="A486" s="29" t="str">
        <f>IF(D486=著作者名検索!$B$2,ROW(),"")</f>
        <v/>
      </c>
      <c r="B486" s="29" t="str">
        <f>IF(E486=仮名検索!$B$2,ROW(),"")</f>
        <v/>
      </c>
      <c r="C486" s="29" t="str">
        <f>IF(H486=書名検索!$B$2,ROW(),"")</f>
        <v/>
      </c>
      <c r="D486" s="45" t="s">
        <v>1379</v>
      </c>
      <c r="E486" s="46" t="s">
        <v>1380</v>
      </c>
      <c r="F486" s="47" t="s">
        <v>115</v>
      </c>
      <c r="G486" s="47">
        <v>169</v>
      </c>
      <c r="H486" s="49" t="s">
        <v>1382</v>
      </c>
      <c r="I486" s="49" t="s">
        <v>757</v>
      </c>
    </row>
    <row r="487" spans="1:9" ht="12.75" customHeight="1">
      <c r="A487" s="29" t="str">
        <f>IF(D487=著作者名検索!$B$2,ROW(),"")</f>
        <v/>
      </c>
      <c r="B487" s="29" t="str">
        <f>IF(E487=仮名検索!$B$2,ROW(),"")</f>
        <v/>
      </c>
      <c r="C487" s="29" t="str">
        <f>IF(H487=書名検索!$B$2,ROW(),"")</f>
        <v/>
      </c>
      <c r="D487" s="45" t="s">
        <v>1379</v>
      </c>
      <c r="E487" s="46" t="s">
        <v>1380</v>
      </c>
      <c r="F487" s="47" t="s">
        <v>115</v>
      </c>
      <c r="G487" s="47" t="s">
        <v>1383</v>
      </c>
      <c r="H487" s="49" t="s">
        <v>1384</v>
      </c>
      <c r="I487" s="49" t="s">
        <v>1385</v>
      </c>
    </row>
    <row r="488" spans="1:9" ht="12.75" customHeight="1">
      <c r="A488" s="29" t="str">
        <f>IF(D488=著作者名検索!$B$2,ROW(),"")</f>
        <v/>
      </c>
      <c r="B488" s="29" t="str">
        <f>IF(E488=仮名検索!$B$2,ROW(),"")</f>
        <v/>
      </c>
      <c r="C488" s="29" t="str">
        <f>IF(H488=書名検索!$B$2,ROW(),"")</f>
        <v/>
      </c>
      <c r="D488" s="45" t="s">
        <v>1386</v>
      </c>
      <c r="E488" s="46" t="s">
        <v>1387</v>
      </c>
      <c r="F488" s="47" t="s">
        <v>115</v>
      </c>
      <c r="G488" s="47">
        <v>177</v>
      </c>
      <c r="H488" s="49" t="s">
        <v>1388</v>
      </c>
      <c r="I488" s="49" t="s">
        <v>658</v>
      </c>
    </row>
    <row r="489" spans="1:9" ht="12.75" customHeight="1">
      <c r="A489" s="29" t="str">
        <f>IF(D489=著作者名検索!$B$2,ROW(),"")</f>
        <v/>
      </c>
      <c r="B489" s="29" t="str">
        <f>IF(E489=仮名検索!$B$2,ROW(),"")</f>
        <v/>
      </c>
      <c r="C489" s="29" t="str">
        <f>IF(H489=書名検索!$B$2,ROW(),"")</f>
        <v/>
      </c>
      <c r="D489" s="45" t="s">
        <v>1389</v>
      </c>
      <c r="E489" s="46" t="s">
        <v>1390</v>
      </c>
      <c r="F489" s="47" t="s">
        <v>115</v>
      </c>
      <c r="G489" s="47">
        <v>68</v>
      </c>
      <c r="H489" s="49" t="s">
        <v>1391</v>
      </c>
      <c r="I489" s="49" t="s">
        <v>402</v>
      </c>
    </row>
    <row r="490" spans="1:9" ht="12.75" customHeight="1">
      <c r="A490" s="29" t="str">
        <f>IF(D490=著作者名検索!$B$2,ROW(),"")</f>
        <v/>
      </c>
      <c r="B490" s="29" t="str">
        <f>IF(E490=仮名検索!$B$2,ROW(),"")</f>
        <v/>
      </c>
      <c r="C490" s="29" t="str">
        <f>IF(H490=書名検索!$B$2,ROW(),"")</f>
        <v/>
      </c>
      <c r="D490" s="45" t="s">
        <v>1389</v>
      </c>
      <c r="E490" s="46" t="s">
        <v>1390</v>
      </c>
      <c r="F490" s="47" t="s">
        <v>115</v>
      </c>
      <c r="G490" s="47" t="s">
        <v>1314</v>
      </c>
      <c r="H490" s="49" t="s">
        <v>1392</v>
      </c>
      <c r="I490" s="49" t="s">
        <v>1392</v>
      </c>
    </row>
    <row r="491" spans="1:9" ht="12.75" customHeight="1">
      <c r="A491" s="29" t="str">
        <f>IF(D491=著作者名検索!$B$2,ROW(),"")</f>
        <v/>
      </c>
      <c r="B491" s="29" t="str">
        <f>IF(E491=仮名検索!$B$2,ROW(),"")</f>
        <v/>
      </c>
      <c r="C491" s="29" t="str">
        <f>IF(H491=書名検索!$B$2,ROW(),"")</f>
        <v/>
      </c>
      <c r="D491" s="45" t="s">
        <v>1393</v>
      </c>
      <c r="E491" s="46" t="s">
        <v>1394</v>
      </c>
      <c r="F491" s="47" t="s">
        <v>28</v>
      </c>
      <c r="G491" s="47">
        <v>86</v>
      </c>
      <c r="H491" s="49" t="s">
        <v>1395</v>
      </c>
      <c r="I491" s="49" t="s">
        <v>1396</v>
      </c>
    </row>
    <row r="492" spans="1:9" ht="12.75" customHeight="1">
      <c r="A492" s="29" t="str">
        <f>IF(D492=著作者名検索!$B$2,ROW(),"")</f>
        <v/>
      </c>
      <c r="B492" s="29" t="str">
        <f>IF(E492=仮名検索!$B$2,ROW(),"")</f>
        <v/>
      </c>
      <c r="C492" s="29" t="str">
        <f>IF(H492=書名検索!$B$2,ROW(),"")</f>
        <v/>
      </c>
      <c r="D492" s="40" t="s">
        <v>1397</v>
      </c>
      <c r="E492" s="41" t="s">
        <v>1398</v>
      </c>
      <c r="F492" s="42" t="s">
        <v>24</v>
      </c>
      <c r="G492" s="42">
        <v>214</v>
      </c>
      <c r="H492" s="41" t="s">
        <v>1399</v>
      </c>
      <c r="I492" s="41" t="s">
        <v>390</v>
      </c>
    </row>
    <row r="493" spans="1:9" ht="12.75" customHeight="1">
      <c r="A493" s="29" t="str">
        <f>IF(D493=著作者名検索!$B$2,ROW(),"")</f>
        <v/>
      </c>
      <c r="B493" s="29" t="str">
        <f>IF(E493=仮名検索!$B$2,ROW(),"")</f>
        <v/>
      </c>
      <c r="C493" s="29" t="str">
        <f>IF(H493=書名検索!$B$2,ROW(),"")</f>
        <v/>
      </c>
      <c r="D493" s="35" t="s">
        <v>1400</v>
      </c>
      <c r="E493" s="36" t="s">
        <v>1401</v>
      </c>
      <c r="F493" s="37" t="s">
        <v>28</v>
      </c>
      <c r="G493" s="37" t="s">
        <v>43</v>
      </c>
      <c r="H493" s="38" t="s">
        <v>1402</v>
      </c>
      <c r="I493" s="36" t="s">
        <v>62</v>
      </c>
    </row>
    <row r="494" spans="1:9" ht="12.75" customHeight="1">
      <c r="A494" s="29" t="str">
        <f>IF(D494=著作者名検索!$B$2,ROW(),"")</f>
        <v/>
      </c>
      <c r="B494" s="29" t="str">
        <f>IF(E494=仮名検索!$B$2,ROW(),"")</f>
        <v/>
      </c>
      <c r="C494" s="29" t="str">
        <f>IF(H494=書名検索!$B$2,ROW(),"")</f>
        <v/>
      </c>
      <c r="D494" s="45" t="s">
        <v>1403</v>
      </c>
      <c r="E494" s="46" t="s">
        <v>1404</v>
      </c>
      <c r="F494" s="47" t="s">
        <v>28</v>
      </c>
      <c r="G494" s="47">
        <v>68</v>
      </c>
      <c r="H494" s="49" t="s">
        <v>1405</v>
      </c>
      <c r="I494" s="49" t="s">
        <v>373</v>
      </c>
    </row>
    <row r="495" spans="1:9" ht="12.75" customHeight="1">
      <c r="A495" s="29" t="str">
        <f>IF(D495=著作者名検索!$B$2,ROW(),"")</f>
        <v/>
      </c>
      <c r="B495" s="29" t="str">
        <f>IF(E495=仮名検索!$B$2,ROW(),"")</f>
        <v/>
      </c>
      <c r="C495" s="29" t="str">
        <f>IF(H495=書名検索!$B$2,ROW(),"")</f>
        <v/>
      </c>
      <c r="D495" s="35" t="s">
        <v>1406</v>
      </c>
      <c r="E495" s="36" t="s">
        <v>1407</v>
      </c>
      <c r="F495" s="37" t="s">
        <v>28</v>
      </c>
      <c r="G495" s="37" t="s">
        <v>29</v>
      </c>
      <c r="H495" s="38" t="s">
        <v>1408</v>
      </c>
      <c r="I495" s="36" t="s">
        <v>609</v>
      </c>
    </row>
    <row r="496" spans="1:9" ht="12.75" customHeight="1">
      <c r="A496" s="29" t="str">
        <f>IF(D496=著作者名検索!$B$2,ROW(),"")</f>
        <v/>
      </c>
      <c r="B496" s="29" t="str">
        <f>IF(E496=仮名検索!$B$2,ROW(),"")</f>
        <v/>
      </c>
      <c r="C496" s="29" t="str">
        <f>IF(H496=書名検索!$B$2,ROW(),"")</f>
        <v/>
      </c>
      <c r="D496" s="45" t="s">
        <v>1409</v>
      </c>
      <c r="E496" s="46" t="s">
        <v>1410</v>
      </c>
      <c r="F496" s="47" t="s">
        <v>171</v>
      </c>
      <c r="G496" s="47" t="s">
        <v>1411</v>
      </c>
      <c r="H496" s="46" t="s">
        <v>344</v>
      </c>
      <c r="I496" s="46" t="s">
        <v>344</v>
      </c>
    </row>
    <row r="497" spans="1:9" ht="12.75" customHeight="1">
      <c r="A497" s="29" t="str">
        <f>IF(D497=著作者名検索!$B$2,ROW(),"")</f>
        <v/>
      </c>
      <c r="B497" s="29" t="str">
        <f>IF(E497=仮名検索!$B$2,ROW(),"")</f>
        <v/>
      </c>
      <c r="C497" s="29" t="str">
        <f>IF(H497=書名検索!$B$2,ROW(),"")</f>
        <v/>
      </c>
      <c r="D497" s="40" t="s">
        <v>1412</v>
      </c>
      <c r="E497" s="41" t="s">
        <v>1413</v>
      </c>
      <c r="F497" s="42" t="s">
        <v>24</v>
      </c>
      <c r="G497" s="42">
        <v>151</v>
      </c>
      <c r="H497" s="41" t="s">
        <v>1414</v>
      </c>
      <c r="I497" s="41" t="s">
        <v>668</v>
      </c>
    </row>
    <row r="498" spans="1:9" ht="12.75" customHeight="1">
      <c r="A498" s="29" t="str">
        <f>IF(D498=著作者名検索!$B$2,ROW(),"")</f>
        <v/>
      </c>
      <c r="B498" s="29" t="str">
        <f>IF(E498=仮名検索!$B$2,ROW(),"")</f>
        <v/>
      </c>
      <c r="C498" s="29" t="str">
        <f>IF(H498=書名検索!$B$2,ROW(),"")</f>
        <v/>
      </c>
      <c r="D498" s="30" t="s">
        <v>1415</v>
      </c>
      <c r="E498" s="31" t="s">
        <v>1416</v>
      </c>
      <c r="F498" s="32" t="s">
        <v>75</v>
      </c>
      <c r="G498" s="32">
        <v>269</v>
      </c>
      <c r="H498" s="33" t="s">
        <v>1417</v>
      </c>
      <c r="I498" s="34" t="s">
        <v>21</v>
      </c>
    </row>
    <row r="499" spans="1:9" ht="12.75" customHeight="1">
      <c r="A499" s="29" t="str">
        <f>IF(D499=著作者名検索!$B$2,ROW(),"")</f>
        <v/>
      </c>
      <c r="B499" s="29" t="str">
        <f>IF(E499=仮名検索!$B$2,ROW(),"")</f>
        <v/>
      </c>
      <c r="C499" s="29" t="str">
        <f>IF(H499=書名検索!$B$2,ROW(),"")</f>
        <v/>
      </c>
      <c r="D499" s="45" t="s">
        <v>1418</v>
      </c>
      <c r="E499" s="46" t="s">
        <v>1419</v>
      </c>
      <c r="F499" s="47" t="s">
        <v>162</v>
      </c>
      <c r="G499" s="47" t="s">
        <v>1420</v>
      </c>
      <c r="H499" s="46" t="s">
        <v>1421</v>
      </c>
      <c r="I499" s="46" t="s">
        <v>1421</v>
      </c>
    </row>
    <row r="500" spans="1:9" ht="12.75" customHeight="1">
      <c r="A500" s="29" t="str">
        <f>IF(D500=著作者名検索!$B$2,ROW(),"")</f>
        <v/>
      </c>
      <c r="B500" s="29" t="str">
        <f>IF(E500=仮名検索!$B$2,ROW(),"")</f>
        <v/>
      </c>
      <c r="C500" s="29" t="str">
        <f>IF(H500=書名検索!$B$2,ROW(),"")</f>
        <v/>
      </c>
      <c r="D500" s="35" t="s">
        <v>1418</v>
      </c>
      <c r="E500" s="38" t="s">
        <v>1419</v>
      </c>
      <c r="F500" s="37" t="s">
        <v>34</v>
      </c>
      <c r="G500" s="39" t="s">
        <v>29</v>
      </c>
      <c r="H500" s="38" t="s">
        <v>1422</v>
      </c>
      <c r="I500" s="36" t="s">
        <v>200</v>
      </c>
    </row>
    <row r="501" spans="1:9" ht="12.75" customHeight="1">
      <c r="A501" s="29" t="str">
        <f>IF(D501=著作者名検索!$B$2,ROW(),"")</f>
        <v/>
      </c>
      <c r="B501" s="29" t="str">
        <f>IF(E501=仮名検索!$B$2,ROW(),"")</f>
        <v/>
      </c>
      <c r="C501" s="29" t="str">
        <f>IF(H501=書名検索!$B$2,ROW(),"")</f>
        <v/>
      </c>
      <c r="D501" s="30" t="s">
        <v>1423</v>
      </c>
      <c r="E501" s="31" t="s">
        <v>1424</v>
      </c>
      <c r="F501" s="32" t="s">
        <v>75</v>
      </c>
      <c r="G501" s="32">
        <v>269</v>
      </c>
      <c r="H501" s="33" t="s">
        <v>1425</v>
      </c>
      <c r="I501" s="34" t="s">
        <v>21</v>
      </c>
    </row>
    <row r="502" spans="1:9" ht="12.75" customHeight="1">
      <c r="A502" s="29" t="str">
        <f>IF(D502=著作者名検索!$B$2,ROW(),"")</f>
        <v/>
      </c>
      <c r="B502" s="29" t="str">
        <f>IF(E502=仮名検索!$B$2,ROW(),"")</f>
        <v/>
      </c>
      <c r="C502" s="29" t="str">
        <f>IF(H502=書名検索!$B$2,ROW(),"")</f>
        <v/>
      </c>
      <c r="D502" s="45" t="s">
        <v>1426</v>
      </c>
      <c r="E502" s="46" t="s">
        <v>1427</v>
      </c>
      <c r="F502" s="47" t="s">
        <v>115</v>
      </c>
      <c r="G502" s="47">
        <v>169</v>
      </c>
      <c r="H502" s="49" t="s">
        <v>1428</v>
      </c>
      <c r="I502" s="49" t="s">
        <v>757</v>
      </c>
    </row>
    <row r="503" spans="1:9" ht="12.75" customHeight="1">
      <c r="A503" s="29" t="str">
        <f>IF(D503=著作者名検索!$B$2,ROW(),"")</f>
        <v/>
      </c>
      <c r="B503" s="29" t="str">
        <f>IF(E503=仮名検索!$B$2,ROW(),"")</f>
        <v/>
      </c>
      <c r="C503" s="29" t="str">
        <f>IF(H503=書名検索!$B$2,ROW(),"")</f>
        <v/>
      </c>
      <c r="D503" s="45" t="s">
        <v>1429</v>
      </c>
      <c r="E503" s="46" t="s">
        <v>1430</v>
      </c>
      <c r="F503" s="47" t="s">
        <v>273</v>
      </c>
      <c r="G503" s="47">
        <v>68</v>
      </c>
      <c r="H503" s="46" t="s">
        <v>1431</v>
      </c>
      <c r="I503" s="46" t="s">
        <v>275</v>
      </c>
    </row>
    <row r="504" spans="1:9" ht="12.75" customHeight="1">
      <c r="A504" s="29" t="str">
        <f>IF(D504=著作者名検索!$B$2,ROW(),"")</f>
        <v/>
      </c>
      <c r="B504" s="29" t="str">
        <f>IF(E504=仮名検索!$B$2,ROW(),"")</f>
        <v/>
      </c>
      <c r="C504" s="29" t="str">
        <f>IF(H504=書名検索!$B$2,ROW(),"")</f>
        <v/>
      </c>
      <c r="D504" s="45" t="s">
        <v>1429</v>
      </c>
      <c r="E504" s="46" t="s">
        <v>1430</v>
      </c>
      <c r="F504" s="47" t="s">
        <v>162</v>
      </c>
      <c r="G504" s="47" t="s">
        <v>1432</v>
      </c>
      <c r="H504" s="46" t="s">
        <v>1433</v>
      </c>
      <c r="I504" s="46" t="s">
        <v>434</v>
      </c>
    </row>
    <row r="505" spans="1:9" ht="12.75" customHeight="1">
      <c r="A505" s="29" t="str">
        <f>IF(D505=著作者名検索!$B$2,ROW(),"")</f>
        <v/>
      </c>
      <c r="B505" s="29" t="str">
        <f>IF(E505=仮名検索!$B$2,ROW(),"")</f>
        <v/>
      </c>
      <c r="C505" s="29" t="str">
        <f>IF(H505=書名検索!$B$2,ROW(),"")</f>
        <v/>
      </c>
      <c r="D505" s="45" t="s">
        <v>1429</v>
      </c>
      <c r="E505" s="46" t="s">
        <v>1430</v>
      </c>
      <c r="F505" s="47" t="s">
        <v>171</v>
      </c>
      <c r="G505" s="47" t="s">
        <v>1434</v>
      </c>
      <c r="H505" s="46" t="s">
        <v>1435</v>
      </c>
      <c r="I505" s="46" t="s">
        <v>1436</v>
      </c>
    </row>
    <row r="506" spans="1:9" ht="12.75" customHeight="1">
      <c r="A506" s="29" t="str">
        <f>IF(D506=著作者名検索!$B$2,ROW(),"")</f>
        <v/>
      </c>
      <c r="B506" s="29" t="str">
        <f>IF(E506=仮名検索!$B$2,ROW(),"")</f>
        <v/>
      </c>
      <c r="C506" s="29" t="str">
        <f>IF(H506=書名検索!$B$2,ROW(),"")</f>
        <v/>
      </c>
      <c r="D506" s="45" t="s">
        <v>1429</v>
      </c>
      <c r="E506" s="46" t="s">
        <v>1430</v>
      </c>
      <c r="F506" s="47" t="s">
        <v>171</v>
      </c>
      <c r="G506" s="47" t="s">
        <v>1434</v>
      </c>
      <c r="H506" s="46" t="s">
        <v>1437</v>
      </c>
      <c r="I506" s="46" t="s">
        <v>1436</v>
      </c>
    </row>
    <row r="507" spans="1:9" ht="12.75" customHeight="1">
      <c r="A507" s="29" t="str">
        <f>IF(D507=著作者名検索!$B$2,ROW(),"")</f>
        <v/>
      </c>
      <c r="B507" s="29" t="str">
        <f>IF(E507=仮名検索!$B$2,ROW(),"")</f>
        <v/>
      </c>
      <c r="C507" s="29" t="str">
        <f>IF(H507=書名検索!$B$2,ROW(),"")</f>
        <v/>
      </c>
      <c r="D507" s="40" t="s">
        <v>1438</v>
      </c>
      <c r="E507" s="41" t="s">
        <v>1439</v>
      </c>
      <c r="F507" s="42" t="s">
        <v>226</v>
      </c>
      <c r="G507" s="42" t="s">
        <v>526</v>
      </c>
      <c r="H507" s="41" t="s">
        <v>1440</v>
      </c>
      <c r="I507" s="41" t="s">
        <v>528</v>
      </c>
    </row>
    <row r="508" spans="1:9" ht="12.75" customHeight="1">
      <c r="A508" s="29" t="str">
        <f>IF(D508=著作者名検索!$B$2,ROW(),"")</f>
        <v/>
      </c>
      <c r="B508" s="29" t="str">
        <f>IF(E508=仮名検索!$B$2,ROW(),"")</f>
        <v/>
      </c>
      <c r="C508" s="29" t="str">
        <f>IF(H508=書名検索!$B$2,ROW(),"")</f>
        <v/>
      </c>
      <c r="D508" s="35" t="s">
        <v>1441</v>
      </c>
      <c r="E508" s="36" t="s">
        <v>1442</v>
      </c>
      <c r="F508" s="37" t="s">
        <v>28</v>
      </c>
      <c r="G508" s="37" t="s">
        <v>43</v>
      </c>
      <c r="H508" s="38" t="s">
        <v>1443</v>
      </c>
      <c r="I508" s="36" t="s">
        <v>438</v>
      </c>
    </row>
    <row r="509" spans="1:9" ht="12.75" customHeight="1">
      <c r="A509" s="29" t="str">
        <f>IF(D509=著作者名検索!$B$2,ROW(),"")</f>
        <v/>
      </c>
      <c r="B509" s="29" t="str">
        <f>IF(E509=仮名検索!$B$2,ROW(),"")</f>
        <v/>
      </c>
      <c r="C509" s="29" t="str">
        <f>IF(H509=書名検索!$B$2,ROW(),"")</f>
        <v/>
      </c>
      <c r="D509" s="35" t="s">
        <v>1444</v>
      </c>
      <c r="E509" s="36" t="s">
        <v>1444</v>
      </c>
      <c r="F509" s="37" t="s">
        <v>28</v>
      </c>
      <c r="G509" s="37" t="s">
        <v>29</v>
      </c>
      <c r="H509" s="38" t="s">
        <v>1445</v>
      </c>
      <c r="I509" s="36" t="s">
        <v>99</v>
      </c>
    </row>
    <row r="510" spans="1:9" ht="12.75" customHeight="1">
      <c r="A510" s="29" t="str">
        <f>IF(D510=著作者名検索!$B$2,ROW(),"")</f>
        <v/>
      </c>
      <c r="B510" s="29" t="str">
        <f>IF(E510=仮名検索!$B$2,ROW(),"")</f>
        <v/>
      </c>
      <c r="C510" s="29" t="str">
        <f>IF(H510=書名検索!$B$2,ROW(),"")</f>
        <v/>
      </c>
      <c r="D510" s="40" t="s">
        <v>1446</v>
      </c>
      <c r="E510" s="41" t="s">
        <v>1447</v>
      </c>
      <c r="F510" s="42" t="s">
        <v>85</v>
      </c>
      <c r="G510" s="42" t="s">
        <v>93</v>
      </c>
      <c r="H510" s="41" t="s">
        <v>1448</v>
      </c>
      <c r="I510" s="41" t="s">
        <v>95</v>
      </c>
    </row>
    <row r="511" spans="1:9" ht="12.75" customHeight="1">
      <c r="A511" s="29" t="str">
        <f>IF(D511=著作者名検索!$B$2,ROW(),"")</f>
        <v/>
      </c>
      <c r="B511" s="29" t="str">
        <f>IF(E511=仮名検索!$B$2,ROW(),"")</f>
        <v/>
      </c>
      <c r="C511" s="29" t="str">
        <f>IF(H511=書名検索!$B$2,ROW(),"")</f>
        <v/>
      </c>
      <c r="D511" s="45" t="s">
        <v>1449</v>
      </c>
      <c r="E511" s="46" t="s">
        <v>1450</v>
      </c>
      <c r="F511" s="47" t="s">
        <v>115</v>
      </c>
      <c r="G511" s="47">
        <v>177</v>
      </c>
      <c r="H511" s="49" t="s">
        <v>1451</v>
      </c>
      <c r="I511" s="49" t="s">
        <v>658</v>
      </c>
    </row>
    <row r="512" spans="1:9" ht="12.75" customHeight="1">
      <c r="A512" s="29" t="str">
        <f>IF(D512=著作者名検索!$B$2,ROW(),"")</f>
        <v/>
      </c>
      <c r="B512" s="29" t="str">
        <f>IF(E512=仮名検索!$B$2,ROW(),"")</f>
        <v/>
      </c>
      <c r="C512" s="29" t="str">
        <f>IF(H512=書名検索!$B$2,ROW(),"")</f>
        <v/>
      </c>
      <c r="D512" s="40" t="s">
        <v>1449</v>
      </c>
      <c r="E512" s="41" t="s">
        <v>1450</v>
      </c>
      <c r="F512" s="42" t="s">
        <v>226</v>
      </c>
      <c r="G512" s="42" t="s">
        <v>1452</v>
      </c>
      <c r="H512" s="41" t="s">
        <v>1453</v>
      </c>
      <c r="I512" s="41" t="s">
        <v>1454</v>
      </c>
    </row>
    <row r="513" spans="1:9" ht="12.75" customHeight="1">
      <c r="A513" s="29" t="str">
        <f>IF(D513=著作者名検索!$B$2,ROW(),"")</f>
        <v/>
      </c>
      <c r="B513" s="29" t="str">
        <f>IF(E513=仮名検索!$B$2,ROW(),"")</f>
        <v/>
      </c>
      <c r="C513" s="29" t="str">
        <f>IF(H513=書名検索!$B$2,ROW(),"")</f>
        <v/>
      </c>
      <c r="D513" s="40" t="s">
        <v>1449</v>
      </c>
      <c r="E513" s="41" t="s">
        <v>1450</v>
      </c>
      <c r="F513" s="42" t="s">
        <v>48</v>
      </c>
      <c r="G513" s="42" t="s">
        <v>1275</v>
      </c>
      <c r="H513" s="41" t="s">
        <v>1455</v>
      </c>
      <c r="I513" s="46" t="s">
        <v>1277</v>
      </c>
    </row>
    <row r="514" spans="1:9" ht="12.75" customHeight="1">
      <c r="A514" s="29" t="str">
        <f>IF(D514=著作者名検索!$B$2,ROW(),"")</f>
        <v/>
      </c>
      <c r="B514" s="29" t="str">
        <f>IF(E514=仮名検索!$B$2,ROW(),"")</f>
        <v/>
      </c>
      <c r="C514" s="29" t="str">
        <f>IF(H514=書名検索!$B$2,ROW(),"")</f>
        <v/>
      </c>
      <c r="D514" s="35" t="s">
        <v>1456</v>
      </c>
      <c r="E514" s="36" t="s">
        <v>1457</v>
      </c>
      <c r="F514" s="37" t="s">
        <v>28</v>
      </c>
      <c r="G514" s="37" t="s">
        <v>43</v>
      </c>
      <c r="H514" s="38" t="s">
        <v>1458</v>
      </c>
      <c r="I514" s="36" t="s">
        <v>1459</v>
      </c>
    </row>
    <row r="515" spans="1:9" ht="12.75" customHeight="1">
      <c r="A515" s="29" t="str">
        <f>IF(D515=著作者名検索!$B$2,ROW(),"")</f>
        <v/>
      </c>
      <c r="B515" s="29" t="str">
        <f>IF(E515=仮名検索!$B$2,ROW(),"")</f>
        <v/>
      </c>
      <c r="C515" s="29" t="str">
        <f>IF(H515=書名検索!$B$2,ROW(),"")</f>
        <v/>
      </c>
      <c r="D515" s="40" t="s">
        <v>1460</v>
      </c>
      <c r="E515" s="41" t="s">
        <v>1460</v>
      </c>
      <c r="F515" s="42" t="s">
        <v>85</v>
      </c>
      <c r="G515" s="42" t="s">
        <v>612</v>
      </c>
      <c r="H515" s="41" t="s">
        <v>1461</v>
      </c>
      <c r="I515" s="41" t="s">
        <v>614</v>
      </c>
    </row>
    <row r="516" spans="1:9" ht="12.75" customHeight="1">
      <c r="A516" s="29" t="str">
        <f>IF(D516=著作者名検索!$B$2,ROW(),"")</f>
        <v/>
      </c>
      <c r="B516" s="29" t="str">
        <f>IF(E516=仮名検索!$B$2,ROW(),"")</f>
        <v/>
      </c>
      <c r="C516" s="29" t="str">
        <f>IF(H516=書名検索!$B$2,ROW(),"")</f>
        <v/>
      </c>
      <c r="D516" s="40" t="s">
        <v>1462</v>
      </c>
      <c r="E516" s="41" t="s">
        <v>1463</v>
      </c>
      <c r="F516" s="42" t="s">
        <v>18</v>
      </c>
      <c r="G516" s="42" t="s">
        <v>1464</v>
      </c>
      <c r="H516" s="41" t="s">
        <v>1465</v>
      </c>
      <c r="I516" s="41" t="s">
        <v>1466</v>
      </c>
    </row>
    <row r="517" spans="1:9" ht="12.75" customHeight="1">
      <c r="A517" s="29" t="str">
        <f>IF(D517=著作者名検索!$B$2,ROW(),"")</f>
        <v/>
      </c>
      <c r="B517" s="29" t="str">
        <f>IF(E517=仮名検索!$B$2,ROW(),"")</f>
        <v/>
      </c>
      <c r="C517" s="29" t="str">
        <f>IF(H517=書名検索!$B$2,ROW(),"")</f>
        <v/>
      </c>
      <c r="D517" s="45" t="s">
        <v>1462</v>
      </c>
      <c r="E517" s="46" t="s">
        <v>1463</v>
      </c>
      <c r="F517" s="47" t="s">
        <v>162</v>
      </c>
      <c r="G517" s="47" t="s">
        <v>1467</v>
      </c>
      <c r="H517" s="46" t="s">
        <v>1468</v>
      </c>
      <c r="I517" s="46" t="s">
        <v>1466</v>
      </c>
    </row>
    <row r="518" spans="1:9" ht="12.75" customHeight="1">
      <c r="A518" s="29" t="str">
        <f>IF(D518=著作者名検索!$B$2,ROW(),"")</f>
        <v/>
      </c>
      <c r="B518" s="29" t="str">
        <f>IF(E518=仮名検索!$B$2,ROW(),"")</f>
        <v/>
      </c>
      <c r="C518" s="29" t="str">
        <f>IF(H518=書名検索!$B$2,ROW(),"")</f>
        <v/>
      </c>
      <c r="D518" s="30" t="s">
        <v>1469</v>
      </c>
      <c r="E518" s="31" t="s">
        <v>1469</v>
      </c>
      <c r="F518" s="32" t="s">
        <v>85</v>
      </c>
      <c r="G518" s="32" t="s">
        <v>546</v>
      </c>
      <c r="H518" s="33" t="s">
        <v>1470</v>
      </c>
      <c r="I518" s="34" t="s">
        <v>548</v>
      </c>
    </row>
    <row r="519" spans="1:9" ht="12.75" customHeight="1">
      <c r="A519" s="29" t="str">
        <f>IF(D519=著作者名検索!$B$2,ROW(),"")</f>
        <v/>
      </c>
      <c r="B519" s="29" t="str">
        <f>IF(E519=仮名検索!$B$2,ROW(),"")</f>
        <v/>
      </c>
      <c r="C519" s="29" t="str">
        <f>IF(H519=書名検索!$B$2,ROW(),"")</f>
        <v/>
      </c>
      <c r="D519" s="30" t="s">
        <v>1471</v>
      </c>
      <c r="E519" s="31" t="s">
        <v>1472</v>
      </c>
      <c r="F519" s="32" t="s">
        <v>48</v>
      </c>
      <c r="G519" s="32" t="s">
        <v>814</v>
      </c>
      <c r="H519" s="55" t="s">
        <v>1473</v>
      </c>
      <c r="I519" s="34" t="s">
        <v>816</v>
      </c>
    </row>
    <row r="520" spans="1:9" ht="12.75" customHeight="1">
      <c r="A520" s="29" t="str">
        <f>IF(D520=著作者名検索!$B$2,ROW(),"")</f>
        <v/>
      </c>
      <c r="B520" s="29" t="str">
        <f>IF(E520=仮名検索!$B$2,ROW(),"")</f>
        <v/>
      </c>
      <c r="C520" s="29" t="str">
        <f>IF(H520=書名検索!$B$2,ROW(),"")</f>
        <v/>
      </c>
      <c r="D520" s="35" t="s">
        <v>1474</v>
      </c>
      <c r="E520" s="36" t="s">
        <v>1475</v>
      </c>
      <c r="F520" s="37" t="s">
        <v>28</v>
      </c>
      <c r="G520" s="37" t="s">
        <v>43</v>
      </c>
      <c r="H520" s="38" t="s">
        <v>1060</v>
      </c>
      <c r="I520" s="36" t="s">
        <v>45</v>
      </c>
    </row>
    <row r="521" spans="1:9" ht="12.75" customHeight="1">
      <c r="A521" s="29" t="str">
        <f>IF(D521=著作者名検索!$B$2,ROW(),"")</f>
        <v/>
      </c>
      <c r="B521" s="29" t="str">
        <f>IF(E521=仮名検索!$B$2,ROW(),"")</f>
        <v/>
      </c>
      <c r="C521" s="29" t="str">
        <f>IF(H521=書名検索!$B$2,ROW(),"")</f>
        <v/>
      </c>
      <c r="D521" s="59" t="s">
        <v>1476</v>
      </c>
      <c r="E521" s="60" t="s">
        <v>1477</v>
      </c>
      <c r="F521" s="61" t="s">
        <v>65</v>
      </c>
      <c r="G521" s="61" t="s">
        <v>43</v>
      </c>
      <c r="H521" s="59" t="s">
        <v>133</v>
      </c>
      <c r="I521" s="52" t="s">
        <v>134</v>
      </c>
    </row>
    <row r="522" spans="1:9" ht="12.75" customHeight="1">
      <c r="A522" s="29" t="str">
        <f>IF(D522=著作者名検索!$B$2,ROW(),"")</f>
        <v/>
      </c>
      <c r="B522" s="29" t="str">
        <f>IF(E522=仮名検索!$B$2,ROW(),"")</f>
        <v/>
      </c>
      <c r="C522" s="29" t="str">
        <f>IF(H522=書名検索!$B$2,ROW(),"")</f>
        <v/>
      </c>
      <c r="D522" s="59" t="s">
        <v>1478</v>
      </c>
      <c r="E522" s="60" t="s">
        <v>1479</v>
      </c>
      <c r="F522" s="61" t="s">
        <v>65</v>
      </c>
      <c r="G522" s="61" t="s">
        <v>43</v>
      </c>
      <c r="H522" s="59" t="s">
        <v>1480</v>
      </c>
      <c r="I522" s="39" t="s">
        <v>329</v>
      </c>
    </row>
    <row r="523" spans="1:9" ht="12.75" customHeight="1">
      <c r="A523" s="29" t="str">
        <f>IF(D523=著作者名検索!$B$2,ROW(),"")</f>
        <v/>
      </c>
      <c r="B523" s="29" t="str">
        <f>IF(E523=仮名検索!$B$2,ROW(),"")</f>
        <v/>
      </c>
      <c r="C523" s="29" t="str">
        <f>IF(H523=書名検索!$B$2,ROW(),"")</f>
        <v/>
      </c>
      <c r="D523" s="62" t="s">
        <v>1481</v>
      </c>
      <c r="E523" s="62" t="s">
        <v>1482</v>
      </c>
      <c r="F523" s="63" t="s">
        <v>115</v>
      </c>
      <c r="G523" s="63">
        <v>154</v>
      </c>
      <c r="H523" s="64" t="s">
        <v>1483</v>
      </c>
      <c r="I523" s="49" t="s">
        <v>144</v>
      </c>
    </row>
    <row r="524" spans="1:9" ht="12.75" customHeight="1">
      <c r="A524" s="29" t="str">
        <f>IF(D524=著作者名検索!$B$2,ROW(),"")</f>
        <v/>
      </c>
      <c r="B524" s="29" t="str">
        <f>IF(E524=仮名検索!$B$2,ROW(),"")</f>
        <v/>
      </c>
      <c r="C524" s="29" t="str">
        <f>IF(H524=書名検索!$B$2,ROW(),"")</f>
        <v/>
      </c>
      <c r="D524" s="62" t="s">
        <v>1481</v>
      </c>
      <c r="E524" s="62" t="s">
        <v>1482</v>
      </c>
      <c r="F524" s="63" t="s">
        <v>115</v>
      </c>
      <c r="G524" s="63">
        <v>168</v>
      </c>
      <c r="H524" s="64" t="s">
        <v>1484</v>
      </c>
      <c r="I524" s="49" t="s">
        <v>757</v>
      </c>
    </row>
    <row r="525" spans="1:9" ht="12.75" customHeight="1">
      <c r="A525" s="29" t="str">
        <f>IF(D525=著作者名検索!$B$2,ROW(),"")</f>
        <v/>
      </c>
      <c r="B525" s="29" t="str">
        <f>IF(E525=仮名検索!$B$2,ROW(),"")</f>
        <v/>
      </c>
      <c r="C525" s="29" t="str">
        <f>IF(H525=書名検索!$B$2,ROW(),"")</f>
        <v/>
      </c>
      <c r="D525" s="62" t="s">
        <v>1485</v>
      </c>
      <c r="E525" s="62" t="s">
        <v>1486</v>
      </c>
      <c r="F525" s="63" t="s">
        <v>853</v>
      </c>
      <c r="G525" s="63" t="s">
        <v>1487</v>
      </c>
      <c r="H525" s="62" t="s">
        <v>1488</v>
      </c>
      <c r="I525" s="46" t="s">
        <v>705</v>
      </c>
    </row>
    <row r="526" spans="1:9" ht="12.75" customHeight="1">
      <c r="A526" s="29" t="str">
        <f>IF(D526=著作者名検索!$B$2,ROW(),"")</f>
        <v/>
      </c>
      <c r="B526" s="29" t="str">
        <f>IF(E526=仮名検索!$B$2,ROW(),"")</f>
        <v/>
      </c>
      <c r="C526" s="29" t="str">
        <f>IF(H526=書名検索!$B$2,ROW(),"")</f>
        <v/>
      </c>
      <c r="D526" s="59" t="s">
        <v>1489</v>
      </c>
      <c r="E526" s="59" t="s">
        <v>1490</v>
      </c>
      <c r="F526" s="61" t="s">
        <v>34</v>
      </c>
      <c r="G526" s="60" t="s">
        <v>29</v>
      </c>
      <c r="H526" s="59" t="s">
        <v>1491</v>
      </c>
      <c r="I526" s="36" t="s">
        <v>462</v>
      </c>
    </row>
    <row r="527" spans="1:9" ht="12.75" customHeight="1">
      <c r="A527" s="29" t="str">
        <f>IF(D527=著作者名検索!$B$2,ROW(),"")</f>
        <v/>
      </c>
      <c r="B527" s="29" t="str">
        <f>IF(E527=仮名検索!$B$2,ROW(),"")</f>
        <v/>
      </c>
      <c r="C527" s="29" t="str">
        <f>IF(H527=書名検索!$B$2,ROW(),"")</f>
        <v/>
      </c>
      <c r="D527" s="65" t="s">
        <v>1489</v>
      </c>
      <c r="E527" s="65" t="s">
        <v>1490</v>
      </c>
      <c r="F527" s="61" t="s">
        <v>34</v>
      </c>
      <c r="G527" s="60" t="s">
        <v>29</v>
      </c>
      <c r="H527" s="65" t="s">
        <v>1492</v>
      </c>
      <c r="I527" s="36" t="s">
        <v>462</v>
      </c>
    </row>
    <row r="528" spans="1:9" ht="12.75" customHeight="1">
      <c r="A528" s="29" t="str">
        <f>IF(D528=著作者名検索!$B$2,ROW(),"")</f>
        <v/>
      </c>
      <c r="B528" s="29" t="str">
        <f>IF(E528=仮名検索!$B$2,ROW(),"")</f>
        <v/>
      </c>
      <c r="C528" s="29" t="str">
        <f>IF(H528=書名検索!$B$2,ROW(),"")</f>
        <v/>
      </c>
      <c r="D528" s="65" t="s">
        <v>1489</v>
      </c>
      <c r="E528" s="65" t="s">
        <v>1490</v>
      </c>
      <c r="F528" s="61" t="s">
        <v>34</v>
      </c>
      <c r="G528" s="60" t="s">
        <v>29</v>
      </c>
      <c r="H528" s="65" t="s">
        <v>1493</v>
      </c>
      <c r="I528" s="36" t="s">
        <v>462</v>
      </c>
    </row>
    <row r="529" spans="1:9" ht="12.75" customHeight="1">
      <c r="A529" s="29" t="str">
        <f>IF(D529=著作者名検索!$B$2,ROW(),"")</f>
        <v/>
      </c>
      <c r="B529" s="29" t="str">
        <f>IF(E529=仮名検索!$B$2,ROW(),"")</f>
        <v/>
      </c>
      <c r="C529" s="29" t="str">
        <f>IF(H529=書名検索!$B$2,ROW(),"")</f>
        <v/>
      </c>
      <c r="D529" s="65" t="s">
        <v>1489</v>
      </c>
      <c r="E529" s="65" t="s">
        <v>1490</v>
      </c>
      <c r="F529" s="61" t="s">
        <v>34</v>
      </c>
      <c r="G529" s="60" t="s">
        <v>29</v>
      </c>
      <c r="H529" s="65" t="s">
        <v>1494</v>
      </c>
      <c r="I529" s="36" t="s">
        <v>462</v>
      </c>
    </row>
    <row r="530" spans="1:9" ht="12.75" customHeight="1">
      <c r="A530" s="29" t="str">
        <f>IF(D530=著作者名検索!$B$2,ROW(),"")</f>
        <v/>
      </c>
      <c r="B530" s="29" t="str">
        <f>IF(E530=仮名検索!$B$2,ROW(),"")</f>
        <v/>
      </c>
      <c r="C530" s="29" t="str">
        <f>IF(H530=書名検索!$B$2,ROW(),"")</f>
        <v/>
      </c>
      <c r="D530" s="65" t="s">
        <v>1489</v>
      </c>
      <c r="E530" s="65" t="s">
        <v>1490</v>
      </c>
      <c r="F530" s="61" t="s">
        <v>34</v>
      </c>
      <c r="G530" s="60" t="s">
        <v>29</v>
      </c>
      <c r="H530" s="65" t="s">
        <v>1495</v>
      </c>
      <c r="I530" s="36" t="s">
        <v>462</v>
      </c>
    </row>
    <row r="531" spans="1:9" ht="12.75" customHeight="1">
      <c r="A531" s="29" t="str">
        <f>IF(D531=著作者名検索!$B$2,ROW(),"")</f>
        <v/>
      </c>
      <c r="B531" s="29" t="str">
        <f>IF(E531=仮名検索!$B$2,ROW(),"")</f>
        <v/>
      </c>
      <c r="C531" s="29" t="str">
        <f>IF(H531=書名検索!$B$2,ROW(),"")</f>
        <v/>
      </c>
      <c r="D531" s="65" t="s">
        <v>1489</v>
      </c>
      <c r="E531" s="65" t="s">
        <v>1490</v>
      </c>
      <c r="F531" s="61" t="s">
        <v>34</v>
      </c>
      <c r="G531" s="60" t="s">
        <v>29</v>
      </c>
      <c r="H531" s="65" t="s">
        <v>1496</v>
      </c>
      <c r="I531" s="36" t="s">
        <v>462</v>
      </c>
    </row>
    <row r="532" spans="1:9" ht="12.75" customHeight="1">
      <c r="A532" s="29" t="str">
        <f>IF(D532=著作者名検索!$B$2,ROW(),"")</f>
        <v/>
      </c>
      <c r="B532" s="29" t="str">
        <f>IF(E532=仮名検索!$B$2,ROW(),"")</f>
        <v/>
      </c>
      <c r="C532" s="29" t="str">
        <f>IF(H532=書名検索!$B$2,ROW(),"")</f>
        <v/>
      </c>
      <c r="D532" s="65" t="s">
        <v>1489</v>
      </c>
      <c r="E532" s="65" t="s">
        <v>1490</v>
      </c>
      <c r="F532" s="61" t="s">
        <v>34</v>
      </c>
      <c r="G532" s="60" t="s">
        <v>29</v>
      </c>
      <c r="H532" s="65" t="s">
        <v>1497</v>
      </c>
      <c r="I532" s="36" t="s">
        <v>462</v>
      </c>
    </row>
    <row r="533" spans="1:9" ht="12.75" customHeight="1">
      <c r="A533" s="29" t="str">
        <f>IF(D533=著作者名検索!$B$2,ROW(),"")</f>
        <v/>
      </c>
      <c r="B533" s="29" t="str">
        <f>IF(E533=仮名検索!$B$2,ROW(),"")</f>
        <v/>
      </c>
      <c r="C533" s="29" t="str">
        <f>IF(H533=書名検索!$B$2,ROW(),"")</f>
        <v/>
      </c>
      <c r="D533" s="66" t="s">
        <v>1498</v>
      </c>
      <c r="E533" s="66" t="s">
        <v>1499</v>
      </c>
      <c r="F533" s="67" t="s">
        <v>24</v>
      </c>
      <c r="G533" s="67">
        <v>281</v>
      </c>
      <c r="H533" s="68" t="s">
        <v>1500</v>
      </c>
      <c r="I533" s="34" t="s">
        <v>21</v>
      </c>
    </row>
    <row r="534" spans="1:9" ht="12.75" customHeight="1">
      <c r="A534" s="29" t="str">
        <f>IF(D534=著作者名検索!$B$2,ROW(),"")</f>
        <v/>
      </c>
      <c r="B534" s="29" t="str">
        <f>IF(E534=仮名検索!$B$2,ROW(),"")</f>
        <v/>
      </c>
      <c r="C534" s="29" t="str">
        <f>IF(H534=書名検索!$B$2,ROW(),"")</f>
        <v/>
      </c>
      <c r="D534" s="62" t="s">
        <v>1501</v>
      </c>
      <c r="E534" s="62" t="s">
        <v>1502</v>
      </c>
      <c r="F534" s="63" t="s">
        <v>853</v>
      </c>
      <c r="G534" s="63" t="s">
        <v>376</v>
      </c>
      <c r="H534" s="62" t="s">
        <v>1503</v>
      </c>
      <c r="I534" s="62" t="s">
        <v>1504</v>
      </c>
    </row>
    <row r="535" spans="1:9" ht="12.75" customHeight="1">
      <c r="A535" s="29" t="str">
        <f>IF(D535=著作者名検索!$B$2,ROW(),"")</f>
        <v/>
      </c>
      <c r="B535" s="29" t="str">
        <f>IF(E535=仮名検索!$B$2,ROW(),"")</f>
        <v/>
      </c>
      <c r="C535" s="29" t="str">
        <f>IF(H535=書名検索!$B$2,ROW(),"")</f>
        <v/>
      </c>
      <c r="D535" s="66" t="s">
        <v>1505</v>
      </c>
      <c r="E535" s="66" t="s">
        <v>1506</v>
      </c>
      <c r="F535" s="67" t="s">
        <v>226</v>
      </c>
      <c r="G535" s="67" t="s">
        <v>534</v>
      </c>
      <c r="H535" s="69" t="s">
        <v>1507</v>
      </c>
      <c r="I535" s="70" t="s">
        <v>21</v>
      </c>
    </row>
    <row r="536" spans="1:9" ht="12.75" customHeight="1">
      <c r="A536" s="29" t="str">
        <f>IF(D536=著作者名検索!$B$2,ROW(),"")</f>
        <v/>
      </c>
      <c r="B536" s="29" t="str">
        <f>IF(E536=仮名検索!$B$2,ROW(),"")</f>
        <v/>
      </c>
      <c r="C536" s="29" t="str">
        <f>IF(H536=書名検索!$B$2,ROW(),"")</f>
        <v/>
      </c>
      <c r="D536" s="62" t="s">
        <v>1508</v>
      </c>
      <c r="E536" s="62" t="s">
        <v>1509</v>
      </c>
      <c r="F536" s="63" t="s">
        <v>222</v>
      </c>
      <c r="G536" s="63">
        <v>46</v>
      </c>
      <c r="H536" s="62" t="s">
        <v>1510</v>
      </c>
      <c r="I536" s="62" t="s">
        <v>1511</v>
      </c>
    </row>
    <row r="537" spans="1:9" ht="12.75" customHeight="1">
      <c r="A537" s="29" t="str">
        <f>IF(D537=著作者名検索!$B$2,ROW(),"")</f>
        <v/>
      </c>
      <c r="B537" s="29" t="str">
        <f>IF(E537=仮名検索!$B$2,ROW(),"")</f>
        <v/>
      </c>
      <c r="C537" s="29" t="str">
        <f>IF(H537=書名検索!$B$2,ROW(),"")</f>
        <v/>
      </c>
      <c r="D537" s="62" t="s">
        <v>1508</v>
      </c>
      <c r="E537" s="62" t="s">
        <v>1509</v>
      </c>
      <c r="F537" s="63" t="s">
        <v>115</v>
      </c>
      <c r="G537" s="63">
        <v>298</v>
      </c>
      <c r="H537" s="62" t="s">
        <v>1512</v>
      </c>
      <c r="I537" s="64" t="s">
        <v>123</v>
      </c>
    </row>
    <row r="538" spans="1:9" ht="12.75" customHeight="1">
      <c r="A538" s="29" t="str">
        <f>IF(D538=著作者名検索!$B$2,ROW(),"")</f>
        <v/>
      </c>
      <c r="B538" s="29" t="str">
        <f>IF(E538=仮名検索!$B$2,ROW(),"")</f>
        <v/>
      </c>
      <c r="C538" s="29" t="str">
        <f>IF(H538=書名検索!$B$2,ROW(),"")</f>
        <v/>
      </c>
      <c r="D538" s="62" t="s">
        <v>1508</v>
      </c>
      <c r="E538" s="62" t="s">
        <v>1509</v>
      </c>
      <c r="F538" s="63" t="s">
        <v>115</v>
      </c>
      <c r="G538" s="63">
        <v>298</v>
      </c>
      <c r="H538" s="62" t="s">
        <v>1513</v>
      </c>
      <c r="I538" s="64" t="s">
        <v>123</v>
      </c>
    </row>
    <row r="539" spans="1:9" ht="12.75" customHeight="1">
      <c r="A539" s="29" t="str">
        <f>IF(D539=著作者名検索!$B$2,ROW(),"")</f>
        <v/>
      </c>
      <c r="B539" s="29" t="str">
        <f>IF(E539=仮名検索!$B$2,ROW(),"")</f>
        <v/>
      </c>
      <c r="C539" s="29" t="str">
        <f>IF(H539=書名検索!$B$2,ROW(),"")</f>
        <v/>
      </c>
      <c r="D539" s="62" t="s">
        <v>1508</v>
      </c>
      <c r="E539" s="62" t="s">
        <v>1509</v>
      </c>
      <c r="F539" s="63" t="s">
        <v>28</v>
      </c>
      <c r="G539" s="63">
        <v>63</v>
      </c>
      <c r="H539" s="62" t="s">
        <v>1514</v>
      </c>
      <c r="I539" s="62" t="s">
        <v>1313</v>
      </c>
    </row>
    <row r="540" spans="1:9" ht="12.75" customHeight="1">
      <c r="A540" s="29" t="str">
        <f>IF(D540=著作者名検索!$B$2,ROW(),"")</f>
        <v/>
      </c>
      <c r="B540" s="29" t="str">
        <f>IF(E540=仮名検索!$B$2,ROW(),"")</f>
        <v/>
      </c>
      <c r="C540" s="29" t="str">
        <f>IF(H540=書名検索!$B$2,ROW(),"")</f>
        <v/>
      </c>
      <c r="D540" s="62" t="s">
        <v>1515</v>
      </c>
      <c r="E540" s="62" t="s">
        <v>1516</v>
      </c>
      <c r="F540" s="63" t="s">
        <v>171</v>
      </c>
      <c r="G540" s="63" t="s">
        <v>1517</v>
      </c>
      <c r="H540" s="62" t="s">
        <v>1518</v>
      </c>
      <c r="I540" s="62" t="s">
        <v>1518</v>
      </c>
    </row>
    <row r="541" spans="1:9" ht="12.75" customHeight="1">
      <c r="A541" s="29" t="str">
        <f>IF(D541=著作者名検索!$B$2,ROW(),"")</f>
        <v/>
      </c>
      <c r="B541" s="29" t="str">
        <f>IF(E541=仮名検索!$B$2,ROW(),"")</f>
        <v/>
      </c>
      <c r="C541" s="29" t="str">
        <f>IF(H541=書名検索!$B$2,ROW(),"")</f>
        <v/>
      </c>
      <c r="D541" s="71" t="s">
        <v>1515</v>
      </c>
      <c r="E541" s="71" t="s">
        <v>1516</v>
      </c>
      <c r="F541" s="72" t="s">
        <v>226</v>
      </c>
      <c r="G541" s="72" t="s">
        <v>1519</v>
      </c>
      <c r="H541" s="71" t="s">
        <v>1520</v>
      </c>
      <c r="I541" s="71" t="s">
        <v>1518</v>
      </c>
    </row>
    <row r="542" spans="1:9" ht="12.75" customHeight="1">
      <c r="A542" s="29" t="str">
        <f>IF(D542=著作者名検索!$B$2,ROW(),"")</f>
        <v/>
      </c>
      <c r="B542" s="29" t="str">
        <f>IF(E542=仮名検索!$B$2,ROW(),"")</f>
        <v/>
      </c>
      <c r="C542" s="29" t="str">
        <f>IF(H542=書名検索!$B$2,ROW(),"")</f>
        <v/>
      </c>
      <c r="D542" s="71" t="s">
        <v>1515</v>
      </c>
      <c r="E542" s="71" t="s">
        <v>1516</v>
      </c>
      <c r="F542" s="72" t="s">
        <v>226</v>
      </c>
      <c r="G542" s="72" t="s">
        <v>1519</v>
      </c>
      <c r="H542" s="71" t="s">
        <v>1521</v>
      </c>
      <c r="I542" s="71" t="s">
        <v>1518</v>
      </c>
    </row>
    <row r="543" spans="1:9" ht="12.75" customHeight="1">
      <c r="A543" s="29" t="str">
        <f>IF(D543=著作者名検索!$B$2,ROW(),"")</f>
        <v/>
      </c>
      <c r="B543" s="29" t="str">
        <f>IF(E543=仮名検索!$B$2,ROW(),"")</f>
        <v/>
      </c>
      <c r="C543" s="29" t="str">
        <f>IF(H543=書名検索!$B$2,ROW(),"")</f>
        <v/>
      </c>
      <c r="D543" s="71" t="s">
        <v>1515</v>
      </c>
      <c r="E543" s="71" t="s">
        <v>1516</v>
      </c>
      <c r="F543" s="72" t="s">
        <v>226</v>
      </c>
      <c r="G543" s="72" t="s">
        <v>1519</v>
      </c>
      <c r="H543" s="71" t="s">
        <v>1522</v>
      </c>
      <c r="I543" s="71" t="s">
        <v>1518</v>
      </c>
    </row>
    <row r="544" spans="1:9" ht="12.75" customHeight="1">
      <c r="A544" s="29" t="str">
        <f>IF(D544=著作者名検索!$B$2,ROW(),"")</f>
        <v/>
      </c>
      <c r="B544" s="29" t="str">
        <f>IF(E544=仮名検索!$B$2,ROW(),"")</f>
        <v/>
      </c>
      <c r="C544" s="29" t="str">
        <f>IF(H544=書名検索!$B$2,ROW(),"")</f>
        <v/>
      </c>
      <c r="D544" s="66" t="s">
        <v>1523</v>
      </c>
      <c r="E544" s="66" t="s">
        <v>1524</v>
      </c>
      <c r="F544" s="67" t="s">
        <v>24</v>
      </c>
      <c r="G544" s="67">
        <v>283</v>
      </c>
      <c r="H544" s="68" t="s">
        <v>1525</v>
      </c>
      <c r="I544" s="70" t="s">
        <v>21</v>
      </c>
    </row>
    <row r="545" spans="1:9" ht="12.75" customHeight="1">
      <c r="A545" s="29" t="str">
        <f>IF(D545=著作者名検索!$B$2,ROW(),"")</f>
        <v/>
      </c>
      <c r="B545" s="29" t="str">
        <f>IF(E545=仮名検索!$B$2,ROW(),"")</f>
        <v/>
      </c>
      <c r="C545" s="29" t="str">
        <f>IF(H545=書名検索!$B$2,ROW(),"")</f>
        <v/>
      </c>
      <c r="D545" s="66" t="s">
        <v>1523</v>
      </c>
      <c r="E545" s="66" t="s">
        <v>1524</v>
      </c>
      <c r="F545" s="67" t="s">
        <v>48</v>
      </c>
      <c r="G545" s="67" t="s">
        <v>417</v>
      </c>
      <c r="H545" s="73" t="s">
        <v>1526</v>
      </c>
      <c r="I545" s="70" t="s">
        <v>419</v>
      </c>
    </row>
    <row r="546" spans="1:9" ht="12.75" customHeight="1">
      <c r="A546" s="29" t="str">
        <f>IF(D546=著作者名検索!$B$2,ROW(),"")</f>
        <v/>
      </c>
      <c r="B546" s="29" t="str">
        <f>IF(E546=仮名検索!$B$2,ROW(),"")</f>
        <v/>
      </c>
      <c r="C546" s="29" t="str">
        <f>IF(H546=書名検索!$B$2,ROW(),"")</f>
        <v/>
      </c>
      <c r="D546" s="62" t="s">
        <v>1523</v>
      </c>
      <c r="E546" s="62" t="s">
        <v>1524</v>
      </c>
      <c r="F546" s="63" t="s">
        <v>171</v>
      </c>
      <c r="G546" s="63" t="s">
        <v>553</v>
      </c>
      <c r="H546" s="62" t="s">
        <v>229</v>
      </c>
      <c r="I546" s="62" t="s">
        <v>229</v>
      </c>
    </row>
    <row r="547" spans="1:9" ht="12.75" customHeight="1">
      <c r="A547" s="29" t="str">
        <f>IF(D547=著作者名検索!$B$2,ROW(),"")</f>
        <v/>
      </c>
      <c r="B547" s="29" t="str">
        <f>IF(E547=仮名検索!$B$2,ROW(),"")</f>
        <v/>
      </c>
      <c r="C547" s="29" t="str">
        <f>IF(H547=書名検索!$B$2,ROW(),"")</f>
        <v/>
      </c>
      <c r="D547" s="66" t="s">
        <v>1527</v>
      </c>
      <c r="E547" s="66" t="s">
        <v>1528</v>
      </c>
      <c r="F547" s="67" t="s">
        <v>85</v>
      </c>
      <c r="G547" s="67" t="s">
        <v>953</v>
      </c>
      <c r="H547" s="68" t="s">
        <v>1529</v>
      </c>
      <c r="I547" s="70" t="s">
        <v>548</v>
      </c>
    </row>
    <row r="548" spans="1:9" ht="12.75" customHeight="1">
      <c r="A548" s="29" t="str">
        <f>IF(D548=著作者名検索!$B$2,ROW(),"")</f>
        <v/>
      </c>
      <c r="B548" s="29" t="str">
        <f>IF(E548=仮名検索!$B$2,ROW(),"")</f>
        <v/>
      </c>
      <c r="C548" s="29" t="str">
        <f>IF(H548=書名検索!$B$2,ROW(),"")</f>
        <v/>
      </c>
      <c r="D548" s="66" t="s">
        <v>1530</v>
      </c>
      <c r="E548" s="66" t="s">
        <v>1531</v>
      </c>
      <c r="F548" s="67" t="s">
        <v>24</v>
      </c>
      <c r="G548" s="67">
        <v>281</v>
      </c>
      <c r="H548" s="68" t="s">
        <v>1532</v>
      </c>
      <c r="I548" s="70" t="s">
        <v>21</v>
      </c>
    </row>
    <row r="549" spans="1:9" ht="12.75" customHeight="1">
      <c r="A549" s="29" t="str">
        <f>IF(D549=著作者名検索!$B$2,ROW(),"")</f>
        <v/>
      </c>
      <c r="B549" s="29" t="str">
        <f>IF(E549=仮名検索!$B$2,ROW(),"")</f>
        <v/>
      </c>
      <c r="C549" s="29" t="str">
        <f>IF(H549=書名検索!$B$2,ROW(),"")</f>
        <v/>
      </c>
      <c r="D549" s="62" t="s">
        <v>1533</v>
      </c>
      <c r="E549" s="62" t="s">
        <v>1534</v>
      </c>
      <c r="F549" s="63" t="s">
        <v>65</v>
      </c>
      <c r="G549" s="63">
        <v>307</v>
      </c>
      <c r="H549" s="64" t="s">
        <v>1535</v>
      </c>
      <c r="I549" s="64" t="s">
        <v>156</v>
      </c>
    </row>
    <row r="550" spans="1:9" ht="12.75" customHeight="1">
      <c r="A550" s="29" t="str">
        <f>IF(D550=著作者名検索!$B$2,ROW(),"")</f>
        <v/>
      </c>
      <c r="B550" s="29" t="str">
        <f>IF(E550=仮名検索!$B$2,ROW(),"")</f>
        <v/>
      </c>
      <c r="C550" s="29" t="str">
        <f>IF(H550=書名検索!$B$2,ROW(),"")</f>
        <v/>
      </c>
      <c r="D550" s="71" t="s">
        <v>1536</v>
      </c>
      <c r="E550" s="71" t="s">
        <v>1537</v>
      </c>
      <c r="F550" s="72" t="s">
        <v>18</v>
      </c>
      <c r="G550" s="72" t="s">
        <v>249</v>
      </c>
      <c r="H550" s="71" t="s">
        <v>1538</v>
      </c>
      <c r="I550" s="71" t="s">
        <v>251</v>
      </c>
    </row>
    <row r="551" spans="1:9" ht="12.75" customHeight="1">
      <c r="A551" s="29" t="str">
        <f>IF(D551=著作者名検索!$B$2,ROW(),"")</f>
        <v/>
      </c>
      <c r="B551" s="29" t="str">
        <f>IF(E551=仮名検索!$B$2,ROW(),"")</f>
        <v/>
      </c>
      <c r="C551" s="29" t="str">
        <f>IF(H551=書名検索!$B$2,ROW(),"")</f>
        <v/>
      </c>
      <c r="D551" s="59" t="s">
        <v>1539</v>
      </c>
      <c r="E551" s="74" t="s">
        <v>1540</v>
      </c>
      <c r="F551" s="61" t="s">
        <v>28</v>
      </c>
      <c r="G551" s="61" t="s">
        <v>29</v>
      </c>
      <c r="H551" s="59" t="s">
        <v>1541</v>
      </c>
      <c r="I551" s="74" t="s">
        <v>609</v>
      </c>
    </row>
    <row r="552" spans="1:9" ht="12.75" customHeight="1">
      <c r="A552" s="29" t="str">
        <f>IF(D552=著作者名検索!$B$2,ROW(),"")</f>
        <v/>
      </c>
      <c r="B552" s="29" t="str">
        <f>IF(E552=仮名検索!$B$2,ROW(),"")</f>
        <v/>
      </c>
      <c r="C552" s="29" t="str">
        <f>IF(H552=書名検索!$B$2,ROW(),"")</f>
        <v/>
      </c>
      <c r="D552" s="62" t="s">
        <v>1542</v>
      </c>
      <c r="E552" s="62" t="s">
        <v>1543</v>
      </c>
      <c r="F552" s="63" t="s">
        <v>65</v>
      </c>
      <c r="G552" s="63">
        <v>63</v>
      </c>
      <c r="H552" s="62" t="s">
        <v>1544</v>
      </c>
      <c r="I552" s="62" t="s">
        <v>1545</v>
      </c>
    </row>
    <row r="553" spans="1:9" ht="12.75" customHeight="1">
      <c r="A553" s="29" t="str">
        <f>IF(D553=著作者名検索!$B$2,ROW(),"")</f>
        <v/>
      </c>
      <c r="B553" s="29" t="str">
        <f>IF(E553=仮名検索!$B$2,ROW(),"")</f>
        <v/>
      </c>
      <c r="C553" s="29" t="str">
        <f>IF(H553=書名検索!$B$2,ROW(),"")</f>
        <v/>
      </c>
      <c r="D553" s="62" t="s">
        <v>1542</v>
      </c>
      <c r="E553" s="62" t="s">
        <v>1543</v>
      </c>
      <c r="F553" s="63" t="s">
        <v>222</v>
      </c>
      <c r="G553" s="63">
        <v>271</v>
      </c>
      <c r="H553" s="62" t="s">
        <v>1546</v>
      </c>
      <c r="I553" s="62" t="s">
        <v>831</v>
      </c>
    </row>
    <row r="554" spans="1:9" ht="12.75" customHeight="1">
      <c r="A554" s="29" t="str">
        <f>IF(D554=著作者名検索!$B$2,ROW(),"")</f>
        <v/>
      </c>
      <c r="B554" s="29" t="str">
        <f>IF(E554=仮名検索!$B$2,ROW(),"")</f>
        <v/>
      </c>
      <c r="C554" s="29" t="str">
        <f>IF(H554=書名検索!$B$2,ROW(),"")</f>
        <v/>
      </c>
      <c r="D554" s="62" t="s">
        <v>1542</v>
      </c>
      <c r="E554" s="62" t="s">
        <v>1543</v>
      </c>
      <c r="F554" s="63" t="s">
        <v>162</v>
      </c>
      <c r="G554" s="63" t="s">
        <v>1036</v>
      </c>
      <c r="H554" s="62" t="s">
        <v>1546</v>
      </c>
      <c r="I554" s="62" t="s">
        <v>1546</v>
      </c>
    </row>
    <row r="555" spans="1:9" ht="12.75" customHeight="1">
      <c r="A555" s="29" t="str">
        <f>IF(D555=著作者名検索!$B$2,ROW(),"")</f>
        <v/>
      </c>
      <c r="B555" s="29" t="str">
        <f>IF(E555=仮名検索!$B$2,ROW(),"")</f>
        <v/>
      </c>
      <c r="C555" s="29" t="str">
        <f>IF(H555=書名検索!$B$2,ROW(),"")</f>
        <v/>
      </c>
      <c r="D555" s="71" t="s">
        <v>1542</v>
      </c>
      <c r="E555" s="71" t="s">
        <v>1543</v>
      </c>
      <c r="F555" s="72" t="s">
        <v>18</v>
      </c>
      <c r="G555" s="72" t="s">
        <v>1036</v>
      </c>
      <c r="H555" s="71" t="s">
        <v>1547</v>
      </c>
      <c r="I555" s="71" t="s">
        <v>1548</v>
      </c>
    </row>
    <row r="556" spans="1:9" ht="12.75" customHeight="1">
      <c r="A556" s="29" t="str">
        <f>IF(D556=著作者名検索!$B$2,ROW(),"")</f>
        <v/>
      </c>
      <c r="B556" s="29" t="str">
        <f>IF(E556=仮名検索!$B$2,ROW(),"")</f>
        <v/>
      </c>
      <c r="C556" s="29" t="str">
        <f>IF(H556=書名検索!$B$2,ROW(),"")</f>
        <v/>
      </c>
      <c r="D556" s="71" t="s">
        <v>1542</v>
      </c>
      <c r="E556" s="71" t="s">
        <v>1543</v>
      </c>
      <c r="F556" s="72" t="s">
        <v>226</v>
      </c>
      <c r="G556" s="72" t="s">
        <v>1234</v>
      </c>
      <c r="H556" s="71" t="s">
        <v>1549</v>
      </c>
      <c r="I556" s="71" t="s">
        <v>1235</v>
      </c>
    </row>
    <row r="557" spans="1:9" ht="12.75" customHeight="1">
      <c r="A557" s="29" t="str">
        <f>IF(D557=著作者名検索!$B$2,ROW(),"")</f>
        <v/>
      </c>
      <c r="B557" s="29" t="str">
        <f>IF(E557=仮名検索!$B$2,ROW(),"")</f>
        <v/>
      </c>
      <c r="C557" s="29" t="str">
        <f>IF(H557=書名検索!$B$2,ROW(),"")</f>
        <v/>
      </c>
      <c r="D557" s="62" t="s">
        <v>1542</v>
      </c>
      <c r="E557" s="62" t="s">
        <v>1543</v>
      </c>
      <c r="F557" s="63" t="s">
        <v>171</v>
      </c>
      <c r="G557" s="63" t="s">
        <v>1234</v>
      </c>
      <c r="H557" s="62" t="s">
        <v>1544</v>
      </c>
      <c r="I557" s="62" t="s">
        <v>1544</v>
      </c>
    </row>
    <row r="558" spans="1:9" ht="12.75" customHeight="1">
      <c r="A558" s="29" t="str">
        <f>IF(D558=著作者名検索!$B$2,ROW(),"")</f>
        <v/>
      </c>
      <c r="B558" s="29" t="str">
        <f>IF(E558=仮名検索!$B$2,ROW(),"")</f>
        <v/>
      </c>
      <c r="C558" s="29" t="str">
        <f>IF(H558=書名検索!$B$2,ROW(),"")</f>
        <v/>
      </c>
      <c r="D558" s="62" t="s">
        <v>1550</v>
      </c>
      <c r="E558" s="62" t="s">
        <v>1551</v>
      </c>
      <c r="F558" s="63" t="s">
        <v>28</v>
      </c>
      <c r="G558" s="63" t="s">
        <v>1552</v>
      </c>
      <c r="H558" s="64" t="s">
        <v>1553</v>
      </c>
      <c r="I558" s="64" t="s">
        <v>1553</v>
      </c>
    </row>
    <row r="559" spans="1:9" ht="12.75" customHeight="1">
      <c r="A559" s="29" t="str">
        <f>IF(D559=著作者名検索!$B$2,ROW(),"")</f>
        <v/>
      </c>
      <c r="B559" s="29" t="str">
        <f>IF(E559=仮名検索!$B$2,ROW(),"")</f>
        <v/>
      </c>
      <c r="C559" s="29" t="str">
        <f>IF(H559=書名検索!$B$2,ROW(),"")</f>
        <v/>
      </c>
      <c r="D559" s="62" t="s">
        <v>1554</v>
      </c>
      <c r="E559" s="62" t="s">
        <v>1555</v>
      </c>
      <c r="F559" s="63" t="s">
        <v>115</v>
      </c>
      <c r="G559" s="63">
        <v>152</v>
      </c>
      <c r="H559" s="64" t="s">
        <v>1556</v>
      </c>
      <c r="I559" s="64" t="s">
        <v>144</v>
      </c>
    </row>
    <row r="560" spans="1:9" ht="12.75" customHeight="1">
      <c r="A560" s="29" t="str">
        <f>IF(D560=著作者名検索!$B$2,ROW(),"")</f>
        <v/>
      </c>
      <c r="B560" s="29" t="str">
        <f>IF(E560=仮名検索!$B$2,ROW(),"")</f>
        <v/>
      </c>
      <c r="C560" s="29" t="str">
        <f>IF(H560=書名検索!$B$2,ROW(),"")</f>
        <v/>
      </c>
      <c r="D560" s="62" t="s">
        <v>1557</v>
      </c>
      <c r="E560" s="62" t="s">
        <v>1557</v>
      </c>
      <c r="F560" s="63" t="s">
        <v>65</v>
      </c>
      <c r="G560" s="63" t="s">
        <v>1558</v>
      </c>
      <c r="H560" s="64" t="s">
        <v>1559</v>
      </c>
      <c r="I560" s="64" t="s">
        <v>1559</v>
      </c>
    </row>
    <row r="561" spans="1:9" ht="12.75" customHeight="1">
      <c r="A561" s="29" t="str">
        <f>IF(D561=著作者名検索!$B$2,ROW(),"")</f>
        <v/>
      </c>
      <c r="B561" s="29" t="str">
        <f>IF(E561=仮名検索!$B$2,ROW(),"")</f>
        <v/>
      </c>
      <c r="C561" s="29" t="str">
        <f>IF(H561=書名検索!$B$2,ROW(),"")</f>
        <v/>
      </c>
      <c r="D561" s="71" t="s">
        <v>1560</v>
      </c>
      <c r="E561" s="71" t="s">
        <v>1561</v>
      </c>
      <c r="F561" s="72" t="s">
        <v>24</v>
      </c>
      <c r="G561" s="72">
        <v>197</v>
      </c>
      <c r="H561" s="71" t="s">
        <v>1562</v>
      </c>
      <c r="I561" s="71" t="s">
        <v>1041</v>
      </c>
    </row>
    <row r="562" spans="1:9" ht="12.75" customHeight="1">
      <c r="A562" s="29" t="str">
        <f>IF(D562=著作者名検索!$B$2,ROW(),"")</f>
        <v/>
      </c>
      <c r="B562" s="29" t="str">
        <f>IF(E562=仮名検索!$B$2,ROW(),"")</f>
        <v/>
      </c>
      <c r="C562" s="29" t="str">
        <f>IF(H562=書名検索!$B$2,ROW(),"")</f>
        <v/>
      </c>
      <c r="D562" s="66" t="s">
        <v>1563</v>
      </c>
      <c r="E562" s="66" t="s">
        <v>1563</v>
      </c>
      <c r="F562" s="67" t="s">
        <v>75</v>
      </c>
      <c r="G562" s="67">
        <v>270</v>
      </c>
      <c r="H562" s="68" t="s">
        <v>1564</v>
      </c>
      <c r="I562" s="70" t="s">
        <v>21</v>
      </c>
    </row>
    <row r="563" spans="1:9" ht="12.75" customHeight="1">
      <c r="A563" s="29" t="str">
        <f>IF(D563=著作者名検索!$B$2,ROW(),"")</f>
        <v/>
      </c>
      <c r="B563" s="29" t="str">
        <f>IF(E563=仮名検索!$B$2,ROW(),"")</f>
        <v/>
      </c>
      <c r="C563" s="29" t="str">
        <f>IF(H563=書名検索!$B$2,ROW(),"")</f>
        <v/>
      </c>
      <c r="D563" s="62" t="s">
        <v>1565</v>
      </c>
      <c r="E563" s="62" t="s">
        <v>1566</v>
      </c>
      <c r="F563" s="63" t="s">
        <v>28</v>
      </c>
      <c r="G563" s="63">
        <v>68</v>
      </c>
      <c r="H563" s="62" t="s">
        <v>1567</v>
      </c>
      <c r="I563" s="62" t="s">
        <v>373</v>
      </c>
    </row>
    <row r="564" spans="1:9" ht="12.75" customHeight="1">
      <c r="A564" s="29" t="str">
        <f>IF(D564=著作者名検索!$B$2,ROW(),"")</f>
        <v/>
      </c>
      <c r="B564" s="29" t="str">
        <f>IF(E564=仮名検索!$B$2,ROW(),"")</f>
        <v/>
      </c>
      <c r="C564" s="29" t="str">
        <f>IF(H564=書名検索!$B$2,ROW(),"")</f>
        <v/>
      </c>
      <c r="D564" s="62" t="s">
        <v>1565</v>
      </c>
      <c r="E564" s="62" t="s">
        <v>1566</v>
      </c>
      <c r="F564" s="63" t="s">
        <v>162</v>
      </c>
      <c r="G564" s="63" t="s">
        <v>1204</v>
      </c>
      <c r="H564" s="62" t="s">
        <v>1568</v>
      </c>
      <c r="I564" s="62" t="s">
        <v>378</v>
      </c>
    </row>
    <row r="565" spans="1:9" ht="12.75" customHeight="1">
      <c r="A565" s="29" t="str">
        <f>IF(D565=著作者名検索!$B$2,ROW(),"")</f>
        <v/>
      </c>
      <c r="B565" s="29" t="str">
        <f>IF(E565=仮名検索!$B$2,ROW(),"")</f>
        <v/>
      </c>
      <c r="C565" s="29" t="str">
        <f>IF(H565=書名検索!$B$2,ROW(),"")</f>
        <v/>
      </c>
      <c r="D565" s="71" t="s">
        <v>1569</v>
      </c>
      <c r="E565" s="71" t="s">
        <v>1570</v>
      </c>
      <c r="F565" s="72" t="s">
        <v>24</v>
      </c>
      <c r="G565" s="72">
        <v>87</v>
      </c>
      <c r="H565" s="71" t="s">
        <v>1571</v>
      </c>
      <c r="I565" s="71" t="s">
        <v>130</v>
      </c>
    </row>
    <row r="566" spans="1:9" ht="12.75" customHeight="1">
      <c r="A566" s="29" t="str">
        <f>IF(D566=著作者名検索!$B$2,ROW(),"")</f>
        <v/>
      </c>
      <c r="B566" s="29" t="str">
        <f>IF(E566=仮名検索!$B$2,ROW(),"")</f>
        <v/>
      </c>
      <c r="C566" s="29" t="str">
        <f>IF(H566=書名検索!$B$2,ROW(),"")</f>
        <v/>
      </c>
      <c r="D566" s="59" t="s">
        <v>1572</v>
      </c>
      <c r="E566" s="60" t="s">
        <v>1573</v>
      </c>
      <c r="F566" s="61" t="s">
        <v>65</v>
      </c>
      <c r="G566" s="61" t="s">
        <v>29</v>
      </c>
      <c r="H566" s="59" t="s">
        <v>1574</v>
      </c>
      <c r="I566" s="74" t="s">
        <v>190</v>
      </c>
    </row>
    <row r="567" spans="1:9" ht="12.75" customHeight="1">
      <c r="A567" s="29" t="str">
        <f>IF(D567=著作者名検索!$B$2,ROW(),"")</f>
        <v/>
      </c>
      <c r="B567" s="29" t="str">
        <f>IF(E567=仮名検索!$B$2,ROW(),"")</f>
        <v/>
      </c>
      <c r="C567" s="29" t="str">
        <f>IF(H567=書名検索!$B$2,ROW(),"")</f>
        <v/>
      </c>
      <c r="D567" s="66" t="s">
        <v>1575</v>
      </c>
      <c r="E567" s="66" t="s">
        <v>1576</v>
      </c>
      <c r="F567" s="67" t="s">
        <v>24</v>
      </c>
      <c r="G567" s="67">
        <v>283</v>
      </c>
      <c r="H567" s="68" t="s">
        <v>1577</v>
      </c>
      <c r="I567" s="70" t="s">
        <v>21</v>
      </c>
    </row>
    <row r="568" spans="1:9" ht="12.75" customHeight="1">
      <c r="A568" s="29" t="str">
        <f>IF(D568=著作者名検索!$B$2,ROW(),"")</f>
        <v/>
      </c>
      <c r="B568" s="29" t="str">
        <f>IF(E568=仮名検索!$B$2,ROW(),"")</f>
        <v/>
      </c>
      <c r="C568" s="29" t="str">
        <f>IF(H568=書名検索!$B$2,ROW(),"")</f>
        <v/>
      </c>
      <c r="D568" s="66" t="s">
        <v>1578</v>
      </c>
      <c r="E568" s="66" t="s">
        <v>1579</v>
      </c>
      <c r="F568" s="67" t="s">
        <v>24</v>
      </c>
      <c r="G568" s="67">
        <v>280</v>
      </c>
      <c r="H568" s="68" t="s">
        <v>1580</v>
      </c>
      <c r="I568" s="70" t="s">
        <v>21</v>
      </c>
    </row>
    <row r="569" spans="1:9" ht="12.75" customHeight="1">
      <c r="A569" s="29" t="str">
        <f>IF(D569=著作者名検索!$B$2,ROW(),"")</f>
        <v/>
      </c>
      <c r="B569" s="29" t="str">
        <f>IF(E569=仮名検索!$B$2,ROW(),"")</f>
        <v/>
      </c>
      <c r="C569" s="29" t="str">
        <f>IF(H569=書名検索!$B$2,ROW(),"")</f>
        <v/>
      </c>
      <c r="D569" s="66" t="s">
        <v>1578</v>
      </c>
      <c r="E569" s="66" t="s">
        <v>1579</v>
      </c>
      <c r="F569" s="67" t="s">
        <v>85</v>
      </c>
      <c r="G569" s="67" t="s">
        <v>953</v>
      </c>
      <c r="H569" s="68" t="s">
        <v>1581</v>
      </c>
      <c r="I569" s="70" t="s">
        <v>548</v>
      </c>
    </row>
    <row r="570" spans="1:9" ht="12.75" customHeight="1">
      <c r="A570" s="29" t="str">
        <f>IF(D570=著作者名検索!$B$2,ROW(),"")</f>
        <v/>
      </c>
      <c r="B570" s="29" t="str">
        <f>IF(E570=仮名検索!$B$2,ROW(),"")</f>
        <v/>
      </c>
      <c r="C570" s="29" t="str">
        <f>IF(H570=書名検索!$B$2,ROW(),"")</f>
        <v/>
      </c>
      <c r="D570" s="59" t="s">
        <v>1582</v>
      </c>
      <c r="E570" s="59" t="s">
        <v>1583</v>
      </c>
      <c r="F570" s="61" t="s">
        <v>34</v>
      </c>
      <c r="G570" s="75" t="s">
        <v>43</v>
      </c>
      <c r="H570" s="59" t="s">
        <v>1584</v>
      </c>
      <c r="I570" s="74" t="s">
        <v>732</v>
      </c>
    </row>
    <row r="571" spans="1:9" ht="12.75" customHeight="1">
      <c r="A571" s="29" t="str">
        <f>IF(D571=著作者名検索!$B$2,ROW(),"")</f>
        <v/>
      </c>
      <c r="B571" s="29" t="str">
        <f>IF(E571=仮名検索!$B$2,ROW(),"")</f>
        <v/>
      </c>
      <c r="C571" s="29" t="str">
        <f>IF(H571=書名検索!$B$2,ROW(),"")</f>
        <v/>
      </c>
      <c r="D571" s="59" t="s">
        <v>1582</v>
      </c>
      <c r="E571" s="59" t="s">
        <v>1583</v>
      </c>
      <c r="F571" s="61" t="s">
        <v>34</v>
      </c>
      <c r="G571" s="75" t="s">
        <v>43</v>
      </c>
      <c r="H571" s="59" t="s">
        <v>1585</v>
      </c>
      <c r="I571" s="74" t="s">
        <v>732</v>
      </c>
    </row>
    <row r="572" spans="1:9" ht="12.75" customHeight="1">
      <c r="A572" s="29" t="str">
        <f>IF(D572=著作者名検索!$B$2,ROW(),"")</f>
        <v/>
      </c>
      <c r="B572" s="29" t="str">
        <f>IF(E572=仮名検索!$B$2,ROW(),"")</f>
        <v/>
      </c>
      <c r="C572" s="29" t="str">
        <f>IF(H572=書名検索!$B$2,ROW(),"")</f>
        <v/>
      </c>
      <c r="D572" s="59" t="s">
        <v>1582</v>
      </c>
      <c r="E572" s="59" t="s">
        <v>1583</v>
      </c>
      <c r="F572" s="61" t="s">
        <v>34</v>
      </c>
      <c r="G572" s="75" t="s">
        <v>43</v>
      </c>
      <c r="H572" s="59" t="s">
        <v>1586</v>
      </c>
      <c r="I572" s="74" t="s">
        <v>732</v>
      </c>
    </row>
    <row r="573" spans="1:9" ht="12.75" customHeight="1">
      <c r="A573" s="29" t="str">
        <f>IF(D573=著作者名検索!$B$2,ROW(),"")</f>
        <v/>
      </c>
      <c r="B573" s="29" t="str">
        <f>IF(E573=仮名検索!$B$2,ROW(),"")</f>
        <v/>
      </c>
      <c r="C573" s="29" t="str">
        <f>IF(H573=書名検索!$B$2,ROW(),"")</f>
        <v/>
      </c>
      <c r="D573" s="71" t="s">
        <v>1587</v>
      </c>
      <c r="E573" s="71" t="s">
        <v>1588</v>
      </c>
      <c r="F573" s="72" t="s">
        <v>18</v>
      </c>
      <c r="G573" s="72" t="s">
        <v>406</v>
      </c>
      <c r="H573" s="71" t="s">
        <v>1589</v>
      </c>
      <c r="I573" s="71" t="s">
        <v>408</v>
      </c>
    </row>
    <row r="574" spans="1:9" ht="12.75" customHeight="1">
      <c r="A574" s="29" t="str">
        <f>IF(D574=著作者名検索!$B$2,ROW(),"")</f>
        <v/>
      </c>
      <c r="B574" s="29" t="str">
        <f>IF(E574=仮名検索!$B$2,ROW(),"")</f>
        <v/>
      </c>
      <c r="C574" s="29" t="str">
        <f>IF(H574=書名検索!$B$2,ROW(),"")</f>
        <v/>
      </c>
      <c r="D574" s="62" t="s">
        <v>1590</v>
      </c>
      <c r="E574" s="62" t="s">
        <v>1591</v>
      </c>
      <c r="F574" s="63" t="s">
        <v>80</v>
      </c>
      <c r="G574" s="63" t="s">
        <v>1592</v>
      </c>
      <c r="H574" s="62" t="s">
        <v>1593</v>
      </c>
      <c r="I574" s="62" t="s">
        <v>1593</v>
      </c>
    </row>
    <row r="575" spans="1:9" ht="12.75" customHeight="1">
      <c r="A575" s="29" t="str">
        <f>IF(D575=著作者名検索!$B$2,ROW(),"")</f>
        <v/>
      </c>
      <c r="B575" s="29" t="str">
        <f>IF(E575=仮名検索!$B$2,ROW(),"")</f>
        <v/>
      </c>
      <c r="C575" s="29" t="str">
        <f>IF(H575=書名検索!$B$2,ROW(),"")</f>
        <v/>
      </c>
      <c r="D575" s="71" t="s">
        <v>1590</v>
      </c>
      <c r="E575" s="71" t="s">
        <v>1594</v>
      </c>
      <c r="F575" s="72" t="s">
        <v>85</v>
      </c>
      <c r="G575" s="72" t="s">
        <v>1595</v>
      </c>
      <c r="H575" s="71" t="s">
        <v>1596</v>
      </c>
      <c r="I575" s="71" t="s">
        <v>1593</v>
      </c>
    </row>
    <row r="576" spans="1:9" ht="12.75" customHeight="1">
      <c r="A576" s="29" t="str">
        <f>IF(D576=著作者名検索!$B$2,ROW(),"")</f>
        <v/>
      </c>
      <c r="B576" s="29" t="str">
        <f>IF(E576=仮名検索!$B$2,ROW(),"")</f>
        <v/>
      </c>
      <c r="C576" s="29" t="str">
        <f>IF(H576=書名検索!$B$2,ROW(),"")</f>
        <v/>
      </c>
      <c r="D576" s="71" t="s">
        <v>1590</v>
      </c>
      <c r="E576" s="71" t="s">
        <v>1594</v>
      </c>
      <c r="F576" s="72" t="s">
        <v>85</v>
      </c>
      <c r="G576" s="72" t="s">
        <v>1595</v>
      </c>
      <c r="H576" s="71" t="s">
        <v>1597</v>
      </c>
      <c r="I576" s="71" t="s">
        <v>1593</v>
      </c>
    </row>
    <row r="577" spans="1:9" ht="12.75" customHeight="1">
      <c r="A577" s="29" t="str">
        <f>IF(D577=著作者名検索!$B$2,ROW(),"")</f>
        <v/>
      </c>
      <c r="B577" s="29" t="str">
        <f>IF(E577=仮名検索!$B$2,ROW(),"")</f>
        <v/>
      </c>
      <c r="C577" s="29" t="str">
        <f>IF(H577=書名検索!$B$2,ROW(),"")</f>
        <v/>
      </c>
      <c r="D577" s="62" t="s">
        <v>1598</v>
      </c>
      <c r="E577" s="62" t="s">
        <v>1599</v>
      </c>
      <c r="F577" s="63" t="s">
        <v>115</v>
      </c>
      <c r="G577" s="63">
        <v>300</v>
      </c>
      <c r="H577" s="64" t="s">
        <v>1600</v>
      </c>
      <c r="I577" s="64" t="s">
        <v>123</v>
      </c>
    </row>
    <row r="578" spans="1:9" ht="12.75" customHeight="1">
      <c r="A578" s="29" t="str">
        <f>IF(D578=著作者名検索!$B$2,ROW(),"")</f>
        <v/>
      </c>
      <c r="B578" s="29" t="str">
        <f>IF(E578=仮名検索!$B$2,ROW(),"")</f>
        <v/>
      </c>
      <c r="C578" s="29" t="str">
        <f>IF(H578=書名検索!$B$2,ROW(),"")</f>
        <v/>
      </c>
      <c r="D578" s="71" t="s">
        <v>1601</v>
      </c>
      <c r="E578" s="71" t="s">
        <v>1602</v>
      </c>
      <c r="F578" s="72" t="s">
        <v>24</v>
      </c>
      <c r="G578" s="72">
        <v>279</v>
      </c>
      <c r="H578" s="71" t="s">
        <v>393</v>
      </c>
      <c r="I578" s="71" t="s">
        <v>394</v>
      </c>
    </row>
    <row r="579" spans="1:9" ht="12.75" customHeight="1">
      <c r="A579" s="29" t="str">
        <f>IF(D579=著作者名検索!$B$2,ROW(),"")</f>
        <v/>
      </c>
      <c r="B579" s="29" t="str">
        <f>IF(E579=仮名検索!$B$2,ROW(),"")</f>
        <v/>
      </c>
      <c r="C579" s="29" t="str">
        <f>IF(H579=書名検索!$B$2,ROW(),"")</f>
        <v/>
      </c>
      <c r="D579" s="66" t="s">
        <v>1601</v>
      </c>
      <c r="E579" s="66" t="s">
        <v>1602</v>
      </c>
      <c r="F579" s="67" t="s">
        <v>85</v>
      </c>
      <c r="G579" s="67" t="s">
        <v>546</v>
      </c>
      <c r="H579" s="68" t="s">
        <v>1603</v>
      </c>
      <c r="I579" s="70" t="s">
        <v>548</v>
      </c>
    </row>
    <row r="580" spans="1:9" ht="12.75" customHeight="1">
      <c r="A580" s="29" t="str">
        <f>IF(D580=著作者名検索!$B$2,ROW(),"")</f>
        <v/>
      </c>
      <c r="B580" s="29" t="str">
        <f>IF(E580=仮名検索!$B$2,ROW(),"")</f>
        <v/>
      </c>
      <c r="C580" s="29" t="str">
        <f>IF(H580=書名検索!$B$2,ROW(),"")</f>
        <v/>
      </c>
      <c r="D580" s="59" t="s">
        <v>1601</v>
      </c>
      <c r="E580" s="59" t="s">
        <v>1602</v>
      </c>
      <c r="F580" s="61" t="s">
        <v>34</v>
      </c>
      <c r="G580" s="75" t="s">
        <v>43</v>
      </c>
      <c r="H580" s="59" t="s">
        <v>783</v>
      </c>
      <c r="I580" s="74" t="s">
        <v>322</v>
      </c>
    </row>
    <row r="581" spans="1:9" ht="12.75" customHeight="1">
      <c r="A581" s="29" t="str">
        <f>IF(D581=著作者名検索!$B$2,ROW(),"")</f>
        <v/>
      </c>
      <c r="B581" s="29" t="str">
        <f>IF(E581=仮名検索!$B$2,ROW(),"")</f>
        <v/>
      </c>
      <c r="C581" s="29" t="str">
        <f>IF(H581=書名検索!$B$2,ROW(),"")</f>
        <v/>
      </c>
      <c r="D581" s="71" t="s">
        <v>1604</v>
      </c>
      <c r="E581" s="71" t="s">
        <v>1605</v>
      </c>
      <c r="F581" s="72" t="s">
        <v>75</v>
      </c>
      <c r="G581" s="72">
        <v>181</v>
      </c>
      <c r="H581" s="71" t="s">
        <v>1606</v>
      </c>
      <c r="I581" s="71" t="s">
        <v>876</v>
      </c>
    </row>
    <row r="582" spans="1:9" ht="12.75" customHeight="1">
      <c r="A582" s="29" t="str">
        <f>IF(D582=著作者名検索!$B$2,ROW(),"")</f>
        <v/>
      </c>
      <c r="B582" s="29" t="str">
        <f>IF(E582=仮名検索!$B$2,ROW(),"")</f>
        <v/>
      </c>
      <c r="C582" s="29" t="str">
        <f>IF(H582=書名検索!$B$2,ROW(),"")</f>
        <v/>
      </c>
      <c r="D582" s="71" t="s">
        <v>1607</v>
      </c>
      <c r="E582" s="71" t="s">
        <v>1608</v>
      </c>
      <c r="F582" s="72" t="s">
        <v>75</v>
      </c>
      <c r="G582" s="72">
        <v>38</v>
      </c>
      <c r="H582" s="71" t="s">
        <v>1609</v>
      </c>
      <c r="I582" s="71" t="s">
        <v>355</v>
      </c>
    </row>
    <row r="583" spans="1:9" ht="12.75" customHeight="1">
      <c r="A583" s="29" t="str">
        <f>IF(D583=著作者名検索!$B$2,ROW(),"")</f>
        <v/>
      </c>
      <c r="B583" s="29" t="str">
        <f>IF(E583=仮名検索!$B$2,ROW(),"")</f>
        <v/>
      </c>
      <c r="C583" s="29" t="str">
        <f>IF(H583=書名検索!$B$2,ROW(),"")</f>
        <v/>
      </c>
      <c r="D583" s="66" t="s">
        <v>1607</v>
      </c>
      <c r="E583" s="66" t="s">
        <v>1608</v>
      </c>
      <c r="F583" s="67" t="s">
        <v>24</v>
      </c>
      <c r="G583" s="67">
        <v>284</v>
      </c>
      <c r="H583" s="68" t="s">
        <v>1610</v>
      </c>
      <c r="I583" s="70" t="s">
        <v>21</v>
      </c>
    </row>
    <row r="584" spans="1:9" ht="12.75" customHeight="1">
      <c r="A584" s="29" t="str">
        <f>IF(D584=著作者名検索!$B$2,ROW(),"")</f>
        <v/>
      </c>
      <c r="B584" s="29" t="str">
        <f>IF(E584=仮名検索!$B$2,ROW(),"")</f>
        <v/>
      </c>
      <c r="C584" s="29" t="str">
        <f>IF(H584=書名検索!$B$2,ROW(),"")</f>
        <v/>
      </c>
      <c r="D584" s="59" t="s">
        <v>1607</v>
      </c>
      <c r="E584" s="59" t="s">
        <v>1608</v>
      </c>
      <c r="F584" s="61" t="s">
        <v>34</v>
      </c>
      <c r="G584" s="60" t="s">
        <v>29</v>
      </c>
      <c r="H584" s="59" t="s">
        <v>1611</v>
      </c>
      <c r="I584" s="74" t="s">
        <v>634</v>
      </c>
    </row>
    <row r="585" spans="1:9" ht="12.75" customHeight="1">
      <c r="A585" s="29" t="str">
        <f>IF(D585=著作者名検索!$B$2,ROW(),"")</f>
        <v/>
      </c>
      <c r="B585" s="29" t="str">
        <f>IF(E585=仮名検索!$B$2,ROW(),"")</f>
        <v/>
      </c>
      <c r="C585" s="29" t="str">
        <f>IF(H585=書名検索!$B$2,ROW(),"")</f>
        <v/>
      </c>
      <c r="D585" s="59" t="s">
        <v>1612</v>
      </c>
      <c r="E585" s="60" t="s">
        <v>1613</v>
      </c>
      <c r="F585" s="61" t="s">
        <v>65</v>
      </c>
      <c r="G585" s="61" t="s">
        <v>29</v>
      </c>
      <c r="H585" s="59" t="s">
        <v>1614</v>
      </c>
      <c r="I585" s="76" t="s">
        <v>802</v>
      </c>
    </row>
    <row r="586" spans="1:9" ht="12.75" customHeight="1">
      <c r="A586" s="29" t="str">
        <f>IF(D586=著作者名検索!$B$2,ROW(),"")</f>
        <v/>
      </c>
      <c r="B586" s="29" t="str">
        <f>IF(E586=仮名検索!$B$2,ROW(),"")</f>
        <v/>
      </c>
      <c r="C586" s="29" t="str">
        <f>IF(H586=書名検索!$B$2,ROW(),"")</f>
        <v/>
      </c>
      <c r="D586" s="66" t="s">
        <v>1615</v>
      </c>
      <c r="E586" s="66" t="s">
        <v>1616</v>
      </c>
      <c r="F586" s="67" t="s">
        <v>75</v>
      </c>
      <c r="G586" s="67">
        <v>270</v>
      </c>
      <c r="H586" s="68" t="s">
        <v>1617</v>
      </c>
      <c r="I586" s="70" t="s">
        <v>21</v>
      </c>
    </row>
    <row r="587" spans="1:9" ht="12.75" customHeight="1">
      <c r="A587" s="29" t="str">
        <f>IF(D587=著作者名検索!$B$2,ROW(),"")</f>
        <v/>
      </c>
      <c r="B587" s="29" t="str">
        <f>IF(E587=仮名検索!$B$2,ROW(),"")</f>
        <v/>
      </c>
      <c r="C587" s="29" t="str">
        <f>IF(H587=書名検索!$B$2,ROW(),"")</f>
        <v/>
      </c>
      <c r="D587" s="59" t="s">
        <v>1618</v>
      </c>
      <c r="E587" s="74" t="s">
        <v>1619</v>
      </c>
      <c r="F587" s="61" t="s">
        <v>28</v>
      </c>
      <c r="G587" s="61" t="s">
        <v>29</v>
      </c>
      <c r="H587" s="59" t="s">
        <v>1620</v>
      </c>
      <c r="I587" s="74" t="s">
        <v>1360</v>
      </c>
    </row>
    <row r="588" spans="1:9" ht="12.75" customHeight="1">
      <c r="A588" s="29" t="str">
        <f>IF(D588=著作者名検索!$B$2,ROW(),"")</f>
        <v/>
      </c>
      <c r="B588" s="29" t="str">
        <f>IF(E588=仮名検索!$B$2,ROW(),"")</f>
        <v/>
      </c>
      <c r="C588" s="29" t="str">
        <f>IF(H588=書名検索!$B$2,ROW(),"")</f>
        <v/>
      </c>
      <c r="D588" s="59" t="s">
        <v>1621</v>
      </c>
      <c r="E588" s="60" t="s">
        <v>1622</v>
      </c>
      <c r="F588" s="61" t="s">
        <v>65</v>
      </c>
      <c r="G588" s="61" t="s">
        <v>43</v>
      </c>
      <c r="H588" s="59" t="s">
        <v>1623</v>
      </c>
      <c r="I588" s="76" t="s">
        <v>312</v>
      </c>
    </row>
    <row r="589" spans="1:9" ht="12.75" customHeight="1">
      <c r="A589" s="29" t="str">
        <f>IF(D589=著作者名検索!$B$2,ROW(),"")</f>
        <v/>
      </c>
      <c r="B589" s="29" t="str">
        <f>IF(E589=仮名検索!$B$2,ROW(),"")</f>
        <v/>
      </c>
      <c r="C589" s="29" t="str">
        <f>IF(H589=書名検索!$B$2,ROW(),"")</f>
        <v/>
      </c>
      <c r="D589" s="66" t="s">
        <v>1624</v>
      </c>
      <c r="E589" s="66" t="s">
        <v>1625</v>
      </c>
      <c r="F589" s="67" t="s">
        <v>48</v>
      </c>
      <c r="G589" s="67" t="s">
        <v>814</v>
      </c>
      <c r="H589" s="73" t="s">
        <v>1626</v>
      </c>
      <c r="I589" s="70" t="s">
        <v>816</v>
      </c>
    </row>
    <row r="590" spans="1:9" ht="12.75" customHeight="1">
      <c r="A590" s="29" t="str">
        <f>IF(D590=著作者名検索!$B$2,ROW(),"")</f>
        <v/>
      </c>
      <c r="B590" s="29" t="str">
        <f>IF(E590=仮名検索!$B$2,ROW(),"")</f>
        <v/>
      </c>
      <c r="C590" s="29" t="str">
        <f>IF(H590=書名検索!$B$2,ROW(),"")</f>
        <v/>
      </c>
      <c r="D590" s="62" t="s">
        <v>1627</v>
      </c>
      <c r="E590" s="62" t="s">
        <v>1628</v>
      </c>
      <c r="F590" s="63" t="s">
        <v>65</v>
      </c>
      <c r="G590" s="63">
        <v>307</v>
      </c>
      <c r="H590" s="64" t="s">
        <v>1629</v>
      </c>
      <c r="I590" s="64" t="s">
        <v>156</v>
      </c>
    </row>
    <row r="591" spans="1:9" ht="12.75" customHeight="1">
      <c r="A591" s="29" t="str">
        <f>IF(D591=著作者名検索!$B$2,ROW(),"")</f>
        <v/>
      </c>
      <c r="B591" s="29" t="str">
        <f>IF(E591=仮名検索!$B$2,ROW(),"")</f>
        <v/>
      </c>
      <c r="C591" s="29" t="str">
        <f>IF(H591=書名検索!$B$2,ROW(),"")</f>
        <v/>
      </c>
      <c r="D591" s="62" t="s">
        <v>1630</v>
      </c>
      <c r="E591" s="62" t="s">
        <v>1631</v>
      </c>
      <c r="F591" s="63" t="s">
        <v>171</v>
      </c>
      <c r="G591" s="63" t="s">
        <v>1204</v>
      </c>
      <c r="H591" s="62" t="s">
        <v>1632</v>
      </c>
      <c r="I591" s="62" t="s">
        <v>1206</v>
      </c>
    </row>
    <row r="592" spans="1:9" ht="12.75" customHeight="1">
      <c r="A592" s="29" t="str">
        <f>IF(D592=著作者名検索!$B$2,ROW(),"")</f>
        <v/>
      </c>
      <c r="B592" s="29" t="str">
        <f>IF(E592=仮名検索!$B$2,ROW(),"")</f>
        <v/>
      </c>
      <c r="C592" s="29" t="str">
        <f>IF(H592=書名検索!$B$2,ROW(),"")</f>
        <v/>
      </c>
      <c r="D592" s="59" t="s">
        <v>1633</v>
      </c>
      <c r="E592" s="74" t="s">
        <v>1634</v>
      </c>
      <c r="F592" s="61" t="s">
        <v>28</v>
      </c>
      <c r="G592" s="61" t="s">
        <v>43</v>
      </c>
      <c r="H592" s="59" t="s">
        <v>1635</v>
      </c>
      <c r="I592" s="74" t="s">
        <v>261</v>
      </c>
    </row>
    <row r="593" spans="1:9" ht="12.75" customHeight="1">
      <c r="A593" s="29" t="str">
        <f>IF(D593=著作者名検索!$B$2,ROW(),"")</f>
        <v/>
      </c>
      <c r="B593" s="29" t="str">
        <f>IF(E593=仮名検索!$B$2,ROW(),"")</f>
        <v/>
      </c>
      <c r="C593" s="29" t="str">
        <f>IF(H593=書名検索!$B$2,ROW(),"")</f>
        <v/>
      </c>
      <c r="D593" s="65" t="s">
        <v>1633</v>
      </c>
      <c r="E593" s="74" t="s">
        <v>1634</v>
      </c>
      <c r="F593" s="61" t="s">
        <v>28</v>
      </c>
      <c r="G593" s="61" t="s">
        <v>43</v>
      </c>
      <c r="H593" s="65" t="s">
        <v>1636</v>
      </c>
      <c r="I593" s="74" t="s">
        <v>261</v>
      </c>
    </row>
    <row r="594" spans="1:9" ht="12.75" customHeight="1">
      <c r="A594" s="29" t="str">
        <f>IF(D594=著作者名検索!$B$2,ROW(),"")</f>
        <v/>
      </c>
      <c r="B594" s="29" t="str">
        <f>IF(E594=仮名検索!$B$2,ROW(),"")</f>
        <v/>
      </c>
      <c r="C594" s="29" t="str">
        <f>IF(H594=書名検索!$B$2,ROW(),"")</f>
        <v/>
      </c>
      <c r="D594" s="65" t="s">
        <v>1633</v>
      </c>
      <c r="E594" s="74" t="s">
        <v>1634</v>
      </c>
      <c r="F594" s="61" t="s">
        <v>28</v>
      </c>
      <c r="G594" s="61" t="s">
        <v>43</v>
      </c>
      <c r="H594" s="65" t="s">
        <v>1637</v>
      </c>
      <c r="I594" s="74" t="s">
        <v>261</v>
      </c>
    </row>
    <row r="595" spans="1:9" ht="12.75" customHeight="1">
      <c r="A595" s="29" t="str">
        <f>IF(D595=著作者名検索!$B$2,ROW(),"")</f>
        <v/>
      </c>
      <c r="B595" s="29" t="str">
        <f>IF(E595=仮名検索!$B$2,ROW(),"")</f>
        <v/>
      </c>
      <c r="C595" s="29" t="str">
        <f>IF(H595=書名検索!$B$2,ROW(),"")</f>
        <v/>
      </c>
      <c r="D595" s="65" t="s">
        <v>1633</v>
      </c>
      <c r="E595" s="74" t="s">
        <v>1634</v>
      </c>
      <c r="F595" s="61" t="s">
        <v>28</v>
      </c>
      <c r="G595" s="61" t="s">
        <v>43</v>
      </c>
      <c r="H595" s="65" t="s">
        <v>1638</v>
      </c>
      <c r="I595" s="74" t="s">
        <v>261</v>
      </c>
    </row>
    <row r="596" spans="1:9" ht="12.75" customHeight="1">
      <c r="A596" s="29" t="str">
        <f>IF(D596=著作者名検索!$B$2,ROW(),"")</f>
        <v/>
      </c>
      <c r="B596" s="29" t="str">
        <f>IF(E596=仮名検索!$B$2,ROW(),"")</f>
        <v/>
      </c>
      <c r="C596" s="29" t="str">
        <f>IF(H596=書名検索!$B$2,ROW(),"")</f>
        <v/>
      </c>
      <c r="D596" s="65" t="s">
        <v>1633</v>
      </c>
      <c r="E596" s="74" t="s">
        <v>1634</v>
      </c>
      <c r="F596" s="61" t="s">
        <v>28</v>
      </c>
      <c r="G596" s="61" t="s">
        <v>43</v>
      </c>
      <c r="H596" s="65" t="s">
        <v>1639</v>
      </c>
      <c r="I596" s="74" t="s">
        <v>261</v>
      </c>
    </row>
    <row r="597" spans="1:9" ht="12.75" customHeight="1">
      <c r="A597" s="29" t="str">
        <f>IF(D597=著作者名検索!$B$2,ROW(),"")</f>
        <v/>
      </c>
      <c r="B597" s="29" t="str">
        <f>IF(E597=仮名検索!$B$2,ROW(),"")</f>
        <v/>
      </c>
      <c r="C597" s="29" t="str">
        <f>IF(H597=書名検索!$B$2,ROW(),"")</f>
        <v/>
      </c>
      <c r="D597" s="65" t="s">
        <v>1633</v>
      </c>
      <c r="E597" s="74" t="s">
        <v>1634</v>
      </c>
      <c r="F597" s="61" t="s">
        <v>28</v>
      </c>
      <c r="G597" s="61" t="s">
        <v>43</v>
      </c>
      <c r="H597" s="65" t="s">
        <v>1640</v>
      </c>
      <c r="I597" s="74" t="s">
        <v>261</v>
      </c>
    </row>
    <row r="598" spans="1:9" ht="12.75" customHeight="1">
      <c r="A598" s="29" t="str">
        <f>IF(D598=著作者名検索!$B$2,ROW(),"")</f>
        <v/>
      </c>
      <c r="B598" s="29" t="str">
        <f>IF(E598=仮名検索!$B$2,ROW(),"")</f>
        <v/>
      </c>
      <c r="C598" s="29" t="str">
        <f>IF(H598=書名検索!$B$2,ROW(),"")</f>
        <v/>
      </c>
      <c r="D598" s="65" t="s">
        <v>1633</v>
      </c>
      <c r="E598" s="74" t="s">
        <v>1634</v>
      </c>
      <c r="F598" s="61" t="s">
        <v>28</v>
      </c>
      <c r="G598" s="61" t="s">
        <v>43</v>
      </c>
      <c r="H598" s="65" t="s">
        <v>1641</v>
      </c>
      <c r="I598" s="74" t="s">
        <v>261</v>
      </c>
    </row>
    <row r="599" spans="1:9" ht="12.75" customHeight="1">
      <c r="A599" s="29" t="str">
        <f>IF(D599=著作者名検索!$B$2,ROW(),"")</f>
        <v/>
      </c>
      <c r="B599" s="29" t="str">
        <f>IF(E599=仮名検索!$B$2,ROW(),"")</f>
        <v/>
      </c>
      <c r="C599" s="29" t="str">
        <f>IF(H599=書名検索!$B$2,ROW(),"")</f>
        <v/>
      </c>
      <c r="D599" s="66" t="s">
        <v>1642</v>
      </c>
      <c r="E599" s="66" t="s">
        <v>1643</v>
      </c>
      <c r="F599" s="67" t="s">
        <v>85</v>
      </c>
      <c r="G599" s="67" t="s">
        <v>1644</v>
      </c>
      <c r="H599" s="68" t="s">
        <v>1645</v>
      </c>
      <c r="I599" s="70" t="s">
        <v>548</v>
      </c>
    </row>
    <row r="600" spans="1:9" ht="12.75" customHeight="1">
      <c r="A600" s="29" t="str">
        <f>IF(D600=著作者名検索!$B$2,ROW(),"")</f>
        <v/>
      </c>
      <c r="B600" s="29" t="str">
        <f>IF(E600=仮名検索!$B$2,ROW(),"")</f>
        <v/>
      </c>
      <c r="C600" s="29" t="str">
        <f>IF(H600=書名検索!$B$2,ROW(),"")</f>
        <v/>
      </c>
      <c r="D600" s="59" t="s">
        <v>1646</v>
      </c>
      <c r="E600" s="74" t="s">
        <v>1647</v>
      </c>
      <c r="F600" s="61" t="s">
        <v>28</v>
      </c>
      <c r="G600" s="61" t="s">
        <v>43</v>
      </c>
      <c r="H600" s="59" t="s">
        <v>1648</v>
      </c>
      <c r="I600" s="74" t="s">
        <v>1649</v>
      </c>
    </row>
    <row r="601" spans="1:9" ht="12.75" customHeight="1">
      <c r="A601" s="29" t="str">
        <f>IF(D601=著作者名検索!$B$2,ROW(),"")</f>
        <v/>
      </c>
      <c r="B601" s="29" t="str">
        <f>IF(E601=仮名検索!$B$2,ROW(),"")</f>
        <v/>
      </c>
      <c r="C601" s="29" t="str">
        <f>IF(H601=書名検索!$B$2,ROW(),"")</f>
        <v/>
      </c>
      <c r="D601" s="62" t="s">
        <v>1646</v>
      </c>
      <c r="E601" s="62" t="s">
        <v>1650</v>
      </c>
      <c r="F601" s="63" t="s">
        <v>28</v>
      </c>
      <c r="G601" s="63">
        <v>85</v>
      </c>
      <c r="H601" s="64" t="s">
        <v>1648</v>
      </c>
      <c r="I601" s="64" t="s">
        <v>316</v>
      </c>
    </row>
    <row r="602" spans="1:9" ht="12.75" customHeight="1">
      <c r="A602" s="29" t="str">
        <f>IF(D602=著作者名検索!$B$2,ROW(),"")</f>
        <v/>
      </c>
      <c r="B602" s="29" t="str">
        <f>IF(E602=仮名検索!$B$2,ROW(),"")</f>
        <v/>
      </c>
      <c r="C602" s="29" t="str">
        <f>IF(H602=書名検索!$B$2,ROW(),"")</f>
        <v/>
      </c>
      <c r="D602" s="59" t="s">
        <v>1646</v>
      </c>
      <c r="E602" s="74" t="s">
        <v>1651</v>
      </c>
      <c r="F602" s="61" t="s">
        <v>28</v>
      </c>
      <c r="G602" s="61" t="s">
        <v>43</v>
      </c>
      <c r="H602" s="59" t="s">
        <v>1648</v>
      </c>
      <c r="I602" s="74" t="s">
        <v>1649</v>
      </c>
    </row>
    <row r="603" spans="1:9" ht="12.75" customHeight="1">
      <c r="A603" s="29" t="str">
        <f>IF(D603=著作者名検索!$B$2,ROW(),"")</f>
        <v/>
      </c>
      <c r="B603" s="29" t="str">
        <f>IF(E603=仮名検索!$B$2,ROW(),"")</f>
        <v/>
      </c>
      <c r="C603" s="29" t="str">
        <f>IF(H603=書名検索!$B$2,ROW(),"")</f>
        <v/>
      </c>
      <c r="D603" s="62" t="s">
        <v>1652</v>
      </c>
      <c r="E603" s="62" t="s">
        <v>1653</v>
      </c>
      <c r="F603" s="63" t="s">
        <v>115</v>
      </c>
      <c r="G603" s="63">
        <v>254</v>
      </c>
      <c r="H603" s="64" t="s">
        <v>1654</v>
      </c>
      <c r="I603" s="64" t="s">
        <v>244</v>
      </c>
    </row>
    <row r="604" spans="1:9" ht="12.75" customHeight="1">
      <c r="A604" s="29" t="str">
        <f>IF(D604=著作者名検索!$B$2,ROW(),"")</f>
        <v/>
      </c>
      <c r="B604" s="29" t="str">
        <f>IF(E604=仮名検索!$B$2,ROW(),"")</f>
        <v/>
      </c>
      <c r="C604" s="29" t="str">
        <f>IF(H604=書名検索!$B$2,ROW(),"")</f>
        <v/>
      </c>
      <c r="D604" s="62" t="s">
        <v>1655</v>
      </c>
      <c r="E604" s="62" t="s">
        <v>1656</v>
      </c>
      <c r="F604" s="63" t="s">
        <v>28</v>
      </c>
      <c r="G604" s="63" t="s">
        <v>502</v>
      </c>
      <c r="H604" s="64" t="s">
        <v>1657</v>
      </c>
      <c r="I604" s="64" t="s">
        <v>1657</v>
      </c>
    </row>
    <row r="605" spans="1:9" ht="12.75" customHeight="1">
      <c r="A605" s="29" t="str">
        <f>IF(D605=著作者名検索!$B$2,ROW(),"")</f>
        <v/>
      </c>
      <c r="B605" s="29" t="str">
        <f>IF(E605=仮名検索!$B$2,ROW(),"")</f>
        <v/>
      </c>
      <c r="C605" s="29" t="str">
        <f>IF(H605=書名検索!$B$2,ROW(),"")</f>
        <v/>
      </c>
      <c r="D605" s="66" t="s">
        <v>1655</v>
      </c>
      <c r="E605" s="66" t="s">
        <v>1656</v>
      </c>
      <c r="F605" s="67" t="s">
        <v>18</v>
      </c>
      <c r="G605" s="67" t="s">
        <v>19</v>
      </c>
      <c r="H605" s="68" t="s">
        <v>1658</v>
      </c>
      <c r="I605" s="70" t="s">
        <v>21</v>
      </c>
    </row>
    <row r="606" spans="1:9" ht="12.75" customHeight="1">
      <c r="A606" s="29" t="str">
        <f>IF(D606=著作者名検索!$B$2,ROW(),"")</f>
        <v/>
      </c>
      <c r="B606" s="29" t="str">
        <f>IF(E606=仮名検索!$B$2,ROW(),"")</f>
        <v/>
      </c>
      <c r="C606" s="29" t="str">
        <f>IF(H606=書名検索!$B$2,ROW(),"")</f>
        <v/>
      </c>
      <c r="D606" s="71" t="s">
        <v>1659</v>
      </c>
      <c r="E606" s="71" t="s">
        <v>1660</v>
      </c>
      <c r="F606" s="72" t="s">
        <v>75</v>
      </c>
      <c r="G606" s="72">
        <v>130</v>
      </c>
      <c r="H606" s="71" t="s">
        <v>1661</v>
      </c>
      <c r="I606" s="71" t="s">
        <v>1252</v>
      </c>
    </row>
    <row r="607" spans="1:9" ht="12.75" customHeight="1">
      <c r="A607" s="29" t="str">
        <f>IF(D607=著作者名検索!$B$2,ROW(),"")</f>
        <v/>
      </c>
      <c r="B607" s="29" t="str">
        <f>IF(E607=仮名検索!$B$2,ROW(),"")</f>
        <v/>
      </c>
      <c r="C607" s="29" t="str">
        <f>IF(H607=書名検索!$B$2,ROW(),"")</f>
        <v/>
      </c>
      <c r="D607" s="66" t="s">
        <v>1662</v>
      </c>
      <c r="E607" s="66" t="s">
        <v>1663</v>
      </c>
      <c r="F607" s="67" t="s">
        <v>24</v>
      </c>
      <c r="G607" s="67">
        <v>282</v>
      </c>
      <c r="H607" s="68" t="s">
        <v>721</v>
      </c>
      <c r="I607" s="70" t="s">
        <v>21</v>
      </c>
    </row>
    <row r="608" spans="1:9" ht="12.75" customHeight="1">
      <c r="A608" s="29" t="str">
        <f>IF(D608=著作者名検索!$B$2,ROW(),"")</f>
        <v/>
      </c>
      <c r="B608" s="29" t="str">
        <f>IF(E608=仮名検索!$B$2,ROW(),"")</f>
        <v/>
      </c>
      <c r="C608" s="29" t="str">
        <f>IF(H608=書名検索!$B$2,ROW(),"")</f>
        <v/>
      </c>
      <c r="D608" s="71" t="s">
        <v>1664</v>
      </c>
      <c r="E608" s="71" t="s">
        <v>1665</v>
      </c>
      <c r="F608" s="72" t="s">
        <v>18</v>
      </c>
      <c r="G608" s="72" t="s">
        <v>685</v>
      </c>
      <c r="H608" s="71" t="s">
        <v>1666</v>
      </c>
      <c r="I608" s="71" t="s">
        <v>554</v>
      </c>
    </row>
    <row r="609" spans="1:9" ht="12.75" customHeight="1">
      <c r="A609" s="29" t="str">
        <f>IF(D609=著作者名検索!$B$2,ROW(),"")</f>
        <v/>
      </c>
      <c r="B609" s="29" t="str">
        <f>IF(E609=仮名検索!$B$2,ROW(),"")</f>
        <v/>
      </c>
      <c r="C609" s="29" t="str">
        <f>IF(H609=書名検索!$B$2,ROW(),"")</f>
        <v/>
      </c>
      <c r="D609" s="62" t="s">
        <v>1667</v>
      </c>
      <c r="E609" s="62" t="s">
        <v>1668</v>
      </c>
      <c r="F609" s="63" t="s">
        <v>115</v>
      </c>
      <c r="G609" s="63">
        <v>289</v>
      </c>
      <c r="H609" s="64" t="s">
        <v>1669</v>
      </c>
      <c r="I609" s="62" t="s">
        <v>117</v>
      </c>
    </row>
    <row r="610" spans="1:9" ht="12.75" customHeight="1">
      <c r="A610" s="29" t="str">
        <f>IF(D610=著作者名検索!$B$2,ROW(),"")</f>
        <v/>
      </c>
      <c r="B610" s="29" t="str">
        <f>IF(E610=仮名検索!$B$2,ROW(),"")</f>
        <v/>
      </c>
      <c r="C610" s="29" t="str">
        <f>IF(H610=書名検索!$B$2,ROW(),"")</f>
        <v/>
      </c>
      <c r="D610" s="59" t="s">
        <v>1667</v>
      </c>
      <c r="E610" s="59" t="s">
        <v>1668</v>
      </c>
      <c r="F610" s="61" t="s">
        <v>34</v>
      </c>
      <c r="G610" s="75" t="s">
        <v>43</v>
      </c>
      <c r="H610" s="59" t="s">
        <v>1670</v>
      </c>
      <c r="I610" s="74" t="s">
        <v>119</v>
      </c>
    </row>
    <row r="611" spans="1:9" ht="12.75" customHeight="1">
      <c r="A611" s="29" t="str">
        <f>IF(D611=著作者名検索!$B$2,ROW(),"")</f>
        <v/>
      </c>
      <c r="B611" s="29" t="str">
        <f>IF(E611=仮名検索!$B$2,ROW(),"")</f>
        <v/>
      </c>
      <c r="C611" s="29" t="str">
        <f>IF(H611=書名検索!$B$2,ROW(),"")</f>
        <v/>
      </c>
      <c r="D611" s="62" t="s">
        <v>1671</v>
      </c>
      <c r="E611" s="62" t="s">
        <v>1672</v>
      </c>
      <c r="F611" s="63" t="s">
        <v>162</v>
      </c>
      <c r="G611" s="63" t="s">
        <v>432</v>
      </c>
      <c r="H611" s="62" t="s">
        <v>1673</v>
      </c>
      <c r="I611" s="62" t="s">
        <v>434</v>
      </c>
    </row>
    <row r="612" spans="1:9" ht="12.75" customHeight="1">
      <c r="A612" s="29" t="str">
        <f>IF(D612=著作者名検索!$B$2,ROW(),"")</f>
        <v/>
      </c>
      <c r="B612" s="29" t="str">
        <f>IF(E612=仮名検索!$B$2,ROW(),"")</f>
        <v/>
      </c>
      <c r="C612" s="29" t="str">
        <f>IF(H612=書名検索!$B$2,ROW(),"")</f>
        <v/>
      </c>
      <c r="D612" s="66" t="s">
        <v>1674</v>
      </c>
      <c r="E612" s="66" t="s">
        <v>1675</v>
      </c>
      <c r="F612" s="67" t="s">
        <v>75</v>
      </c>
      <c r="G612" s="67">
        <v>267</v>
      </c>
      <c r="H612" s="68" t="s">
        <v>1676</v>
      </c>
      <c r="I612" s="70" t="s">
        <v>21</v>
      </c>
    </row>
    <row r="613" spans="1:9" ht="12.75" customHeight="1">
      <c r="A613" s="29" t="str">
        <f>IF(D613=著作者名検索!$B$2,ROW(),"")</f>
        <v/>
      </c>
      <c r="B613" s="29" t="str">
        <f>IF(E613=仮名検索!$B$2,ROW(),"")</f>
        <v/>
      </c>
      <c r="C613" s="29" t="str">
        <f>IF(H613=書名検索!$B$2,ROW(),"")</f>
        <v/>
      </c>
      <c r="D613" s="62" t="s">
        <v>1677</v>
      </c>
      <c r="E613" s="62" t="s">
        <v>1678</v>
      </c>
      <c r="F613" s="63" t="s">
        <v>115</v>
      </c>
      <c r="G613" s="63">
        <v>150</v>
      </c>
      <c r="H613" s="64" t="s">
        <v>1679</v>
      </c>
      <c r="I613" s="64" t="s">
        <v>144</v>
      </c>
    </row>
    <row r="614" spans="1:9" ht="12.75" customHeight="1">
      <c r="A614" s="29" t="str">
        <f>IF(D614=著作者名検索!$B$2,ROW(),"")</f>
        <v/>
      </c>
      <c r="B614" s="29" t="str">
        <f>IF(E614=仮名検索!$B$2,ROW(),"")</f>
        <v/>
      </c>
      <c r="C614" s="29" t="str">
        <f>IF(H614=書名検索!$B$2,ROW(),"")</f>
        <v/>
      </c>
      <c r="D614" s="66" t="s">
        <v>1680</v>
      </c>
      <c r="E614" s="66" t="s">
        <v>1681</v>
      </c>
      <c r="F614" s="67" t="s">
        <v>18</v>
      </c>
      <c r="G614" s="67" t="s">
        <v>495</v>
      </c>
      <c r="H614" s="68" t="s">
        <v>1682</v>
      </c>
      <c r="I614" s="70" t="s">
        <v>21</v>
      </c>
    </row>
    <row r="615" spans="1:9" ht="12.75" customHeight="1">
      <c r="A615" s="29" t="str">
        <f>IF(D615=著作者名検索!$B$2,ROW(),"")</f>
        <v/>
      </c>
      <c r="B615" s="29" t="str">
        <f>IF(E615=仮名検索!$B$2,ROW(),"")</f>
        <v/>
      </c>
      <c r="C615" s="29" t="str">
        <f>IF(H615=書名検索!$B$2,ROW(),"")</f>
        <v/>
      </c>
      <c r="D615" s="59" t="s">
        <v>1683</v>
      </c>
      <c r="E615" s="65" t="s">
        <v>1684</v>
      </c>
      <c r="F615" s="61" t="s">
        <v>34</v>
      </c>
      <c r="G615" s="60" t="s">
        <v>29</v>
      </c>
      <c r="H615" s="59" t="s">
        <v>1685</v>
      </c>
      <c r="I615" s="74" t="s">
        <v>462</v>
      </c>
    </row>
    <row r="616" spans="1:9" ht="12.75" customHeight="1">
      <c r="A616" s="29" t="str">
        <f>IF(D616=著作者名検索!$B$2,ROW(),"")</f>
        <v/>
      </c>
      <c r="B616" s="29" t="str">
        <f>IF(E616=仮名検索!$B$2,ROW(),"")</f>
        <v/>
      </c>
      <c r="C616" s="29" t="str">
        <f>IF(H616=書名検索!$B$2,ROW(),"")</f>
        <v/>
      </c>
      <c r="D616" s="65" t="s">
        <v>1683</v>
      </c>
      <c r="E616" s="65" t="s">
        <v>1684</v>
      </c>
      <c r="F616" s="61" t="s">
        <v>34</v>
      </c>
      <c r="G616" s="60" t="s">
        <v>29</v>
      </c>
      <c r="H616" s="65" t="s">
        <v>1686</v>
      </c>
      <c r="I616" s="74" t="s">
        <v>462</v>
      </c>
    </row>
    <row r="617" spans="1:9" ht="12.75" customHeight="1">
      <c r="A617" s="29" t="str">
        <f>IF(D617=著作者名検索!$B$2,ROW(),"")</f>
        <v/>
      </c>
      <c r="B617" s="29" t="str">
        <f>IF(E617=仮名検索!$B$2,ROW(),"")</f>
        <v/>
      </c>
      <c r="C617" s="29" t="str">
        <f>IF(H617=書名検索!$B$2,ROW(),"")</f>
        <v/>
      </c>
      <c r="D617" s="65" t="s">
        <v>1683</v>
      </c>
      <c r="E617" s="65" t="s">
        <v>1684</v>
      </c>
      <c r="F617" s="61" t="s">
        <v>34</v>
      </c>
      <c r="G617" s="60" t="s">
        <v>29</v>
      </c>
      <c r="H617" s="65" t="s">
        <v>1687</v>
      </c>
      <c r="I617" s="74" t="s">
        <v>462</v>
      </c>
    </row>
    <row r="618" spans="1:9" ht="12.75" customHeight="1">
      <c r="A618" s="29" t="str">
        <f>IF(D618=著作者名検索!$B$2,ROW(),"")</f>
        <v/>
      </c>
      <c r="B618" s="29" t="str">
        <f>IF(E618=仮名検索!$B$2,ROW(),"")</f>
        <v/>
      </c>
      <c r="C618" s="29" t="str">
        <f>IF(H618=書名検索!$B$2,ROW(),"")</f>
        <v/>
      </c>
      <c r="D618" s="65" t="s">
        <v>1683</v>
      </c>
      <c r="E618" s="65" t="s">
        <v>1684</v>
      </c>
      <c r="F618" s="61" t="s">
        <v>34</v>
      </c>
      <c r="G618" s="60" t="s">
        <v>29</v>
      </c>
      <c r="H618" s="65" t="s">
        <v>1688</v>
      </c>
      <c r="I618" s="74" t="s">
        <v>462</v>
      </c>
    </row>
    <row r="619" spans="1:9" ht="12.75" customHeight="1">
      <c r="A619" s="29" t="str">
        <f>IF(D619=著作者名検索!$B$2,ROW(),"")</f>
        <v/>
      </c>
      <c r="B619" s="29" t="str">
        <f>IF(E619=仮名検索!$B$2,ROW(),"")</f>
        <v/>
      </c>
      <c r="C619" s="29" t="str">
        <f>IF(H619=書名検索!$B$2,ROW(),"")</f>
        <v/>
      </c>
      <c r="D619" s="65" t="s">
        <v>1683</v>
      </c>
      <c r="E619" s="65" t="s">
        <v>1684</v>
      </c>
      <c r="F619" s="61" t="s">
        <v>34</v>
      </c>
      <c r="G619" s="60" t="s">
        <v>29</v>
      </c>
      <c r="H619" s="65" t="s">
        <v>1689</v>
      </c>
      <c r="I619" s="74" t="s">
        <v>462</v>
      </c>
    </row>
    <row r="620" spans="1:9" ht="12.75" customHeight="1">
      <c r="A620" s="29" t="str">
        <f>IF(D620=著作者名検索!$B$2,ROW(),"")</f>
        <v/>
      </c>
      <c r="B620" s="29" t="str">
        <f>IF(E620=仮名検索!$B$2,ROW(),"")</f>
        <v/>
      </c>
      <c r="C620" s="29" t="str">
        <f>IF(H620=書名検索!$B$2,ROW(),"")</f>
        <v/>
      </c>
      <c r="D620" s="65" t="s">
        <v>1683</v>
      </c>
      <c r="E620" s="65" t="s">
        <v>1684</v>
      </c>
      <c r="F620" s="61" t="s">
        <v>34</v>
      </c>
      <c r="G620" s="60" t="s">
        <v>29</v>
      </c>
      <c r="H620" s="65" t="s">
        <v>1690</v>
      </c>
      <c r="I620" s="74" t="s">
        <v>462</v>
      </c>
    </row>
    <row r="621" spans="1:9" ht="12.75" customHeight="1">
      <c r="A621" s="29" t="str">
        <f>IF(D621=著作者名検索!$B$2,ROW(),"")</f>
        <v/>
      </c>
      <c r="B621" s="29" t="str">
        <f>IF(E621=仮名検索!$B$2,ROW(),"")</f>
        <v/>
      </c>
      <c r="C621" s="29" t="str">
        <f>IF(H621=書名検索!$B$2,ROW(),"")</f>
        <v/>
      </c>
      <c r="D621" s="65" t="s">
        <v>1683</v>
      </c>
      <c r="E621" s="65" t="s">
        <v>1684</v>
      </c>
      <c r="F621" s="61" t="s">
        <v>34</v>
      </c>
      <c r="G621" s="60" t="s">
        <v>29</v>
      </c>
      <c r="H621" s="65" t="s">
        <v>1691</v>
      </c>
      <c r="I621" s="74" t="s">
        <v>462</v>
      </c>
    </row>
    <row r="622" spans="1:9" ht="12.75" customHeight="1">
      <c r="A622" s="29" t="str">
        <f>IF(D622=著作者名検索!$B$2,ROW(),"")</f>
        <v/>
      </c>
      <c r="B622" s="29" t="str">
        <f>IF(E622=仮名検索!$B$2,ROW(),"")</f>
        <v/>
      </c>
      <c r="C622" s="29" t="str">
        <f>IF(H622=書名検索!$B$2,ROW(),"")</f>
        <v/>
      </c>
      <c r="D622" s="65" t="s">
        <v>1683</v>
      </c>
      <c r="E622" s="65" t="s">
        <v>1684</v>
      </c>
      <c r="F622" s="61" t="s">
        <v>34</v>
      </c>
      <c r="G622" s="60" t="s">
        <v>29</v>
      </c>
      <c r="H622" s="65" t="s">
        <v>1692</v>
      </c>
      <c r="I622" s="74" t="s">
        <v>462</v>
      </c>
    </row>
    <row r="623" spans="1:9" ht="12.75" customHeight="1">
      <c r="A623" s="29" t="str">
        <f>IF(D623=著作者名検索!$B$2,ROW(),"")</f>
        <v/>
      </c>
      <c r="B623" s="29" t="str">
        <f>IF(E623=仮名検索!$B$2,ROW(),"")</f>
        <v/>
      </c>
      <c r="C623" s="29" t="str">
        <f>IF(H623=書名検索!$B$2,ROW(),"")</f>
        <v/>
      </c>
      <c r="D623" s="71" t="s">
        <v>1693</v>
      </c>
      <c r="E623" s="71" t="s">
        <v>1694</v>
      </c>
      <c r="F623" s="72" t="s">
        <v>226</v>
      </c>
      <c r="G623" s="72" t="s">
        <v>1695</v>
      </c>
      <c r="H623" s="71" t="s">
        <v>1696</v>
      </c>
      <c r="I623" s="71" t="s">
        <v>1697</v>
      </c>
    </row>
    <row r="624" spans="1:9" ht="12.75" customHeight="1">
      <c r="A624" s="29" t="str">
        <f>IF(D624=著作者名検索!$B$2,ROW(),"")</f>
        <v/>
      </c>
      <c r="B624" s="29" t="str">
        <f>IF(E624=仮名検索!$B$2,ROW(),"")</f>
        <v/>
      </c>
      <c r="C624" s="29" t="str">
        <f>IF(H624=書名検索!$B$2,ROW(),"")</f>
        <v/>
      </c>
      <c r="D624" s="62" t="s">
        <v>1698</v>
      </c>
      <c r="E624" s="62" t="s">
        <v>1699</v>
      </c>
      <c r="F624" s="63" t="s">
        <v>222</v>
      </c>
      <c r="G624" s="63">
        <v>82</v>
      </c>
      <c r="H624" s="62" t="s">
        <v>1700</v>
      </c>
      <c r="I624" s="62" t="s">
        <v>280</v>
      </c>
    </row>
    <row r="625" spans="1:9" ht="12.75" customHeight="1">
      <c r="A625" s="29" t="str">
        <f>IF(D625=著作者名検索!$B$2,ROW(),"")</f>
        <v/>
      </c>
      <c r="B625" s="29" t="str">
        <f>IF(E625=仮名検索!$B$2,ROW(),"")</f>
        <v/>
      </c>
      <c r="C625" s="29" t="str">
        <f>IF(H625=書名検索!$B$2,ROW(),"")</f>
        <v/>
      </c>
      <c r="D625" s="62" t="s">
        <v>1701</v>
      </c>
      <c r="E625" s="62" t="s">
        <v>1702</v>
      </c>
      <c r="F625" s="63" t="s">
        <v>115</v>
      </c>
      <c r="G625" s="63">
        <v>299</v>
      </c>
      <c r="H625" s="64" t="s">
        <v>1703</v>
      </c>
      <c r="I625" s="64" t="s">
        <v>123</v>
      </c>
    </row>
    <row r="626" spans="1:9" ht="12.75" customHeight="1">
      <c r="A626" s="29" t="str">
        <f>IF(D626=著作者名検索!$B$2,ROW(),"")</f>
        <v/>
      </c>
      <c r="B626" s="29" t="str">
        <f>IF(E626=仮名検索!$B$2,ROW(),"")</f>
        <v/>
      </c>
      <c r="C626" s="29" t="str">
        <f>IF(H626=書名検索!$B$2,ROW(),"")</f>
        <v/>
      </c>
      <c r="D626" s="62" t="s">
        <v>1701</v>
      </c>
      <c r="E626" s="62" t="s">
        <v>1702</v>
      </c>
      <c r="F626" s="63" t="s">
        <v>115</v>
      </c>
      <c r="G626" s="63" t="s">
        <v>1704</v>
      </c>
      <c r="H626" s="64" t="s">
        <v>1705</v>
      </c>
      <c r="I626" s="64" t="s">
        <v>1705</v>
      </c>
    </row>
    <row r="627" spans="1:9" ht="12.75" customHeight="1">
      <c r="A627" s="29" t="str">
        <f>IF(D627=著作者名検索!$B$2,ROW(),"")</f>
        <v/>
      </c>
      <c r="B627" s="29" t="str">
        <f>IF(E627=仮名検索!$B$2,ROW(),"")</f>
        <v/>
      </c>
      <c r="C627" s="29" t="str">
        <f>IF(H627=書名検索!$B$2,ROW(),"")</f>
        <v/>
      </c>
      <c r="D627" s="71" t="s">
        <v>1706</v>
      </c>
      <c r="E627" s="71" t="s">
        <v>1707</v>
      </c>
      <c r="F627" s="72" t="s">
        <v>48</v>
      </c>
      <c r="G627" s="72" t="s">
        <v>1708</v>
      </c>
      <c r="H627" s="71" t="s">
        <v>1709</v>
      </c>
      <c r="I627" s="71" t="s">
        <v>1710</v>
      </c>
    </row>
    <row r="628" spans="1:9" ht="12.75" customHeight="1">
      <c r="A628" s="29" t="str">
        <f>IF(D628=著作者名検索!$B$2,ROW(),"")</f>
        <v/>
      </c>
      <c r="B628" s="29" t="str">
        <f>IF(E628=仮名検索!$B$2,ROW(),"")</f>
        <v/>
      </c>
      <c r="C628" s="29" t="str">
        <f>IF(H628=書名検索!$B$2,ROW(),"")</f>
        <v/>
      </c>
      <c r="D628" s="71" t="s">
        <v>1711</v>
      </c>
      <c r="E628" s="71" t="s">
        <v>1712</v>
      </c>
      <c r="F628" s="72" t="s">
        <v>75</v>
      </c>
      <c r="G628" s="72">
        <v>181</v>
      </c>
      <c r="H628" s="71" t="s">
        <v>1713</v>
      </c>
      <c r="I628" s="71" t="s">
        <v>876</v>
      </c>
    </row>
    <row r="629" spans="1:9" ht="12.75" customHeight="1">
      <c r="A629" s="29" t="str">
        <f>IF(D629=著作者名検索!$B$2,ROW(),"")</f>
        <v/>
      </c>
      <c r="B629" s="29" t="str">
        <f>IF(E629=仮名検索!$B$2,ROW(),"")</f>
        <v/>
      </c>
      <c r="C629" s="29" t="str">
        <f>IF(H629=書名検索!$B$2,ROW(),"")</f>
        <v/>
      </c>
      <c r="D629" s="59" t="s">
        <v>1711</v>
      </c>
      <c r="E629" s="59" t="s">
        <v>1712</v>
      </c>
      <c r="F629" s="61" t="s">
        <v>34</v>
      </c>
      <c r="G629" s="60" t="s">
        <v>29</v>
      </c>
      <c r="H629" s="59" t="s">
        <v>1714</v>
      </c>
      <c r="I629" s="74" t="s">
        <v>634</v>
      </c>
    </row>
    <row r="630" spans="1:9" ht="12.75" customHeight="1">
      <c r="A630" s="29" t="str">
        <f>IF(D630=著作者名検索!$B$2,ROW(),"")</f>
        <v/>
      </c>
      <c r="B630" s="29" t="str">
        <f>IF(E630=仮名検索!$B$2,ROW(),"")</f>
        <v/>
      </c>
      <c r="C630" s="29" t="str">
        <f>IF(H630=書名検索!$B$2,ROW(),"")</f>
        <v/>
      </c>
      <c r="D630" s="59" t="s">
        <v>1715</v>
      </c>
      <c r="E630" s="74" t="s">
        <v>1716</v>
      </c>
      <c r="F630" s="61" t="s">
        <v>28</v>
      </c>
      <c r="G630" s="61" t="s">
        <v>43</v>
      </c>
      <c r="H630" s="59" t="s">
        <v>1717</v>
      </c>
      <c r="I630" s="74" t="s">
        <v>438</v>
      </c>
    </row>
    <row r="631" spans="1:9" ht="12.75" customHeight="1">
      <c r="A631" s="29" t="str">
        <f>IF(D631=著作者名検索!$B$2,ROW(),"")</f>
        <v/>
      </c>
      <c r="B631" s="29" t="str">
        <f>IF(E631=仮名検索!$B$2,ROW(),"")</f>
        <v/>
      </c>
      <c r="C631" s="29" t="str">
        <f>IF(H631=書名検索!$B$2,ROW(),"")</f>
        <v/>
      </c>
      <c r="D631" s="71" t="s">
        <v>1718</v>
      </c>
      <c r="E631" s="71" t="s">
        <v>1719</v>
      </c>
      <c r="F631" s="72" t="s">
        <v>226</v>
      </c>
      <c r="G631" s="72" t="s">
        <v>167</v>
      </c>
      <c r="H631" s="71" t="s">
        <v>1720</v>
      </c>
      <c r="I631" s="71" t="s">
        <v>240</v>
      </c>
    </row>
    <row r="632" spans="1:9" ht="12.75" customHeight="1">
      <c r="A632" s="29" t="str">
        <f>IF(D632=著作者名検索!$B$2,ROW(),"")</f>
        <v/>
      </c>
      <c r="B632" s="29" t="str">
        <f>IF(E632=仮名検索!$B$2,ROW(),"")</f>
        <v/>
      </c>
      <c r="C632" s="29" t="str">
        <f>IF(H632=書名検索!$B$2,ROW(),"")</f>
        <v/>
      </c>
      <c r="D632" s="62" t="s">
        <v>1721</v>
      </c>
      <c r="E632" s="62" t="s">
        <v>1722</v>
      </c>
      <c r="F632" s="63" t="s">
        <v>273</v>
      </c>
      <c r="G632" s="63">
        <v>199</v>
      </c>
      <c r="H632" s="62" t="s">
        <v>308</v>
      </c>
      <c r="I632" s="62" t="s">
        <v>308</v>
      </c>
    </row>
    <row r="633" spans="1:9" ht="12.75" customHeight="1">
      <c r="A633" s="29" t="str">
        <f>IF(D633=著作者名検索!$B$2,ROW(),"")</f>
        <v/>
      </c>
      <c r="B633" s="29" t="str">
        <f>IF(E633=仮名検索!$B$2,ROW(),"")</f>
        <v/>
      </c>
      <c r="C633" s="29" t="str">
        <f>IF(H633=書名検索!$B$2,ROW(),"")</f>
        <v/>
      </c>
      <c r="D633" s="71" t="s">
        <v>1721</v>
      </c>
      <c r="E633" s="71" t="s">
        <v>1722</v>
      </c>
      <c r="F633" s="72" t="s">
        <v>75</v>
      </c>
      <c r="G633" s="72">
        <v>210</v>
      </c>
      <c r="H633" s="71" t="s">
        <v>1723</v>
      </c>
      <c r="I633" s="71" t="s">
        <v>308</v>
      </c>
    </row>
    <row r="634" spans="1:9" ht="12.75" customHeight="1">
      <c r="A634" s="29" t="str">
        <f>IF(D634=著作者名検索!$B$2,ROW(),"")</f>
        <v/>
      </c>
      <c r="B634" s="29" t="str">
        <f>IF(E634=仮名検索!$B$2,ROW(),"")</f>
        <v/>
      </c>
      <c r="C634" s="29" t="str">
        <f>IF(H634=書名検索!$B$2,ROW(),"")</f>
        <v/>
      </c>
      <c r="D634" s="62" t="s">
        <v>1724</v>
      </c>
      <c r="E634" s="62" t="s">
        <v>1725</v>
      </c>
      <c r="F634" s="63" t="s">
        <v>115</v>
      </c>
      <c r="G634" s="63">
        <v>301</v>
      </c>
      <c r="H634" s="64" t="s">
        <v>1726</v>
      </c>
      <c r="I634" s="64" t="s">
        <v>123</v>
      </c>
    </row>
    <row r="635" spans="1:9" ht="12.75" customHeight="1">
      <c r="A635" s="29" t="str">
        <f>IF(D635=著作者名検索!$B$2,ROW(),"")</f>
        <v/>
      </c>
      <c r="B635" s="29" t="str">
        <f>IF(E635=仮名検索!$B$2,ROW(),"")</f>
        <v/>
      </c>
      <c r="C635" s="29" t="str">
        <f>IF(H635=書名検索!$B$2,ROW(),"")</f>
        <v/>
      </c>
      <c r="D635" s="66" t="s">
        <v>1727</v>
      </c>
      <c r="E635" s="66" t="s">
        <v>1728</v>
      </c>
      <c r="F635" s="67" t="s">
        <v>48</v>
      </c>
      <c r="G635" s="67" t="s">
        <v>417</v>
      </c>
      <c r="H635" s="73" t="s">
        <v>1729</v>
      </c>
      <c r="I635" s="70" t="s">
        <v>419</v>
      </c>
    </row>
    <row r="636" spans="1:9" ht="12.75" customHeight="1">
      <c r="A636" s="29" t="str">
        <f>IF(D636=著作者名検索!$B$2,ROW(),"")</f>
        <v/>
      </c>
      <c r="B636" s="29" t="str">
        <f>IF(E636=仮名検索!$B$2,ROW(),"")</f>
        <v/>
      </c>
      <c r="C636" s="29" t="str">
        <f>IF(H636=書名検索!$B$2,ROW(),"")</f>
        <v/>
      </c>
      <c r="D636" s="77" t="s">
        <v>1730</v>
      </c>
      <c r="E636" s="66" t="s">
        <v>1731</v>
      </c>
      <c r="F636" s="67" t="s">
        <v>85</v>
      </c>
      <c r="G636" s="67" t="s">
        <v>953</v>
      </c>
      <c r="H636" s="68" t="s">
        <v>1732</v>
      </c>
      <c r="I636" s="70" t="s">
        <v>548</v>
      </c>
    </row>
    <row r="637" spans="1:9" ht="12.75" customHeight="1">
      <c r="A637" s="29" t="str">
        <f>IF(D637=著作者名検索!$B$2,ROW(),"")</f>
        <v/>
      </c>
      <c r="B637" s="29" t="str">
        <f>IF(E637=仮名検索!$B$2,ROW(),"")</f>
        <v/>
      </c>
      <c r="C637" s="29" t="str">
        <f>IF(H637=書名検索!$B$2,ROW(),"")</f>
        <v/>
      </c>
      <c r="D637" s="62" t="s">
        <v>1733</v>
      </c>
      <c r="E637" s="62" t="s">
        <v>1734</v>
      </c>
      <c r="F637" s="63" t="s">
        <v>28</v>
      </c>
      <c r="G637" s="63">
        <v>138</v>
      </c>
      <c r="H637" s="64" t="s">
        <v>1735</v>
      </c>
      <c r="I637" s="64" t="s">
        <v>1736</v>
      </c>
    </row>
    <row r="638" spans="1:9" ht="12.75" customHeight="1">
      <c r="A638" s="29" t="str">
        <f>IF(D638=著作者名検索!$B$2,ROW(),"")</f>
        <v/>
      </c>
      <c r="B638" s="29" t="str">
        <f>IF(E638=仮名検索!$B$2,ROW(),"")</f>
        <v/>
      </c>
      <c r="C638" s="29" t="str">
        <f>IF(H638=書名検索!$B$2,ROW(),"")</f>
        <v/>
      </c>
      <c r="D638" s="66" t="s">
        <v>1737</v>
      </c>
      <c r="E638" s="66" t="s">
        <v>1738</v>
      </c>
      <c r="F638" s="67" t="s">
        <v>48</v>
      </c>
      <c r="G638" s="67" t="s">
        <v>814</v>
      </c>
      <c r="H638" s="73" t="s">
        <v>1739</v>
      </c>
      <c r="I638" s="70" t="s">
        <v>816</v>
      </c>
    </row>
    <row r="639" spans="1:9" ht="12.75" customHeight="1">
      <c r="A639" s="29" t="str">
        <f>IF(D639=著作者名検索!$B$2,ROW(),"")</f>
        <v/>
      </c>
      <c r="B639" s="29" t="str">
        <f>IF(E639=仮名検索!$B$2,ROW(),"")</f>
        <v/>
      </c>
      <c r="C639" s="29" t="str">
        <f>IF(H639=書名検索!$B$2,ROW(),"")</f>
        <v/>
      </c>
      <c r="D639" s="71" t="s">
        <v>1740</v>
      </c>
      <c r="E639" s="71" t="s">
        <v>1741</v>
      </c>
      <c r="F639" s="72" t="s">
        <v>24</v>
      </c>
      <c r="G639" s="72">
        <v>187</v>
      </c>
      <c r="H639" s="71" t="s">
        <v>1742</v>
      </c>
      <c r="I639" s="71" t="s">
        <v>728</v>
      </c>
    </row>
    <row r="640" spans="1:9" ht="12.75" customHeight="1">
      <c r="A640" s="29" t="str">
        <f>IF(D640=著作者名検索!$B$2,ROW(),"")</f>
        <v/>
      </c>
      <c r="B640" s="29" t="str">
        <f>IF(E640=仮名検索!$B$2,ROW(),"")</f>
        <v/>
      </c>
      <c r="C640" s="29" t="str">
        <f>IF(H640=書名検索!$B$2,ROW(),"")</f>
        <v/>
      </c>
      <c r="D640" s="59" t="s">
        <v>1743</v>
      </c>
      <c r="E640" s="60" t="s">
        <v>1744</v>
      </c>
      <c r="F640" s="61" t="s">
        <v>65</v>
      </c>
      <c r="G640" s="61" t="s">
        <v>43</v>
      </c>
      <c r="H640" s="59" t="s">
        <v>1745</v>
      </c>
      <c r="I640" s="60" t="s">
        <v>67</v>
      </c>
    </row>
    <row r="641" spans="1:9" ht="12.75" customHeight="1">
      <c r="A641" s="29" t="str">
        <f>IF(D641=著作者名検索!$B$2,ROW(),"")</f>
        <v/>
      </c>
      <c r="B641" s="29" t="str">
        <f>IF(E641=仮名検索!$B$2,ROW(),"")</f>
        <v/>
      </c>
      <c r="C641" s="29" t="str">
        <f>IF(H641=書名検索!$B$2,ROW(),"")</f>
        <v/>
      </c>
      <c r="D641" s="59" t="s">
        <v>1743</v>
      </c>
      <c r="E641" s="60" t="s">
        <v>1744</v>
      </c>
      <c r="F641" s="61" t="s">
        <v>65</v>
      </c>
      <c r="G641" s="61" t="s">
        <v>43</v>
      </c>
      <c r="H641" s="59" t="s">
        <v>1746</v>
      </c>
      <c r="I641" s="60" t="s">
        <v>67</v>
      </c>
    </row>
    <row r="642" spans="1:9" ht="12.75" customHeight="1">
      <c r="A642" s="29" t="str">
        <f>IF(D642=著作者名検索!$B$2,ROW(),"")</f>
        <v/>
      </c>
      <c r="B642" s="29" t="str">
        <f>IF(E642=仮名検索!$B$2,ROW(),"")</f>
        <v/>
      </c>
      <c r="C642" s="29" t="str">
        <f>IF(H642=書名検索!$B$2,ROW(),"")</f>
        <v/>
      </c>
      <c r="D642" s="62" t="s">
        <v>1747</v>
      </c>
      <c r="E642" s="62" t="s">
        <v>1748</v>
      </c>
      <c r="F642" s="63" t="s">
        <v>273</v>
      </c>
      <c r="G642" s="63">
        <v>192</v>
      </c>
      <c r="H642" s="62" t="s">
        <v>1749</v>
      </c>
      <c r="I642" s="62" t="s">
        <v>1172</v>
      </c>
    </row>
    <row r="643" spans="1:9" ht="12.75" customHeight="1">
      <c r="A643" s="29" t="str">
        <f>IF(D643=著作者名検索!$B$2,ROW(),"")</f>
        <v/>
      </c>
      <c r="B643" s="29" t="str">
        <f>IF(E643=仮名検索!$B$2,ROW(),"")</f>
        <v/>
      </c>
      <c r="C643" s="29" t="str">
        <f>IF(H643=書名検索!$B$2,ROW(),"")</f>
        <v/>
      </c>
      <c r="D643" s="71" t="s">
        <v>1750</v>
      </c>
      <c r="E643" s="71" t="s">
        <v>1751</v>
      </c>
      <c r="F643" s="72" t="s">
        <v>226</v>
      </c>
      <c r="G643" s="72" t="s">
        <v>1695</v>
      </c>
      <c r="H643" s="71" t="s">
        <v>1752</v>
      </c>
      <c r="I643" s="71" t="s">
        <v>1697</v>
      </c>
    </row>
    <row r="644" spans="1:9" ht="12.75" customHeight="1">
      <c r="A644" s="29" t="str">
        <f>IF(D644=著作者名検索!$B$2,ROW(),"")</f>
        <v/>
      </c>
      <c r="B644" s="29" t="str">
        <f>IF(E644=仮名検索!$B$2,ROW(),"")</f>
        <v/>
      </c>
      <c r="C644" s="29" t="str">
        <f>IF(H644=書名検索!$B$2,ROW(),"")</f>
        <v/>
      </c>
      <c r="D644" s="62" t="s">
        <v>1753</v>
      </c>
      <c r="E644" s="62" t="s">
        <v>1754</v>
      </c>
      <c r="F644" s="63" t="s">
        <v>853</v>
      </c>
      <c r="G644" s="63" t="s">
        <v>1755</v>
      </c>
      <c r="H644" s="62" t="s">
        <v>588</v>
      </c>
      <c r="I644" s="62" t="s">
        <v>588</v>
      </c>
    </row>
    <row r="645" spans="1:9" ht="12.75" customHeight="1">
      <c r="A645" s="29" t="str">
        <f>IF(D645=著作者名検索!$B$2,ROW(),"")</f>
        <v/>
      </c>
      <c r="B645" s="29" t="str">
        <f>IF(E645=仮名検索!$B$2,ROW(),"")</f>
        <v/>
      </c>
      <c r="C645" s="29" t="str">
        <f>IF(H645=書名検索!$B$2,ROW(),"")</f>
        <v/>
      </c>
      <c r="D645" s="66" t="s">
        <v>1756</v>
      </c>
      <c r="E645" s="66" t="s">
        <v>1757</v>
      </c>
      <c r="F645" s="67" t="s">
        <v>75</v>
      </c>
      <c r="G645" s="67">
        <v>269</v>
      </c>
      <c r="H645" s="68" t="s">
        <v>1758</v>
      </c>
      <c r="I645" s="70" t="s">
        <v>21</v>
      </c>
    </row>
    <row r="646" spans="1:9" ht="12.75" customHeight="1">
      <c r="A646" s="29" t="str">
        <f>IF(D646=著作者名検索!$B$2,ROW(),"")</f>
        <v/>
      </c>
      <c r="B646" s="29" t="str">
        <f>IF(E646=仮名検索!$B$2,ROW(),"")</f>
        <v/>
      </c>
      <c r="C646" s="29" t="str">
        <f>IF(H646=書名検索!$B$2,ROW(),"")</f>
        <v/>
      </c>
      <c r="D646" s="71" t="s">
        <v>1759</v>
      </c>
      <c r="E646" s="71" t="s">
        <v>1760</v>
      </c>
      <c r="F646" s="72" t="s">
        <v>18</v>
      </c>
      <c r="G646" s="72" t="s">
        <v>1761</v>
      </c>
      <c r="H646" s="71" t="s">
        <v>1762</v>
      </c>
      <c r="I646" s="71" t="s">
        <v>1763</v>
      </c>
    </row>
    <row r="647" spans="1:9" ht="12.75" customHeight="1">
      <c r="A647" s="29" t="str">
        <f>IF(D647=著作者名検索!$B$2,ROW(),"")</f>
        <v/>
      </c>
      <c r="B647" s="29" t="str">
        <f>IF(E647=仮名検索!$B$2,ROW(),"")</f>
        <v/>
      </c>
      <c r="C647" s="29" t="str">
        <f>IF(H647=書名検索!$B$2,ROW(),"")</f>
        <v/>
      </c>
      <c r="D647" s="66" t="s">
        <v>1764</v>
      </c>
      <c r="E647" s="66" t="s">
        <v>1765</v>
      </c>
      <c r="F647" s="67" t="s">
        <v>75</v>
      </c>
      <c r="G647" s="67">
        <v>269</v>
      </c>
      <c r="H647" s="68" t="s">
        <v>1766</v>
      </c>
      <c r="I647" s="70" t="s">
        <v>21</v>
      </c>
    </row>
    <row r="648" spans="1:9" ht="12.75" customHeight="1">
      <c r="A648" s="29" t="str">
        <f>IF(D648=著作者名検索!$B$2,ROW(),"")</f>
        <v/>
      </c>
      <c r="B648" s="29" t="str">
        <f>IF(E648=仮名検索!$B$2,ROW(),"")</f>
        <v/>
      </c>
      <c r="C648" s="29" t="str">
        <f>IF(H648=書名検索!$B$2,ROW(),"")</f>
        <v/>
      </c>
      <c r="D648" s="66" t="s">
        <v>1767</v>
      </c>
      <c r="E648" s="66" t="s">
        <v>1768</v>
      </c>
      <c r="F648" s="67" t="s">
        <v>85</v>
      </c>
      <c r="G648" s="67" t="s">
        <v>647</v>
      </c>
      <c r="H648" s="68" t="s">
        <v>1769</v>
      </c>
      <c r="I648" s="70" t="s">
        <v>548</v>
      </c>
    </row>
    <row r="649" spans="1:9" ht="12.75" customHeight="1">
      <c r="A649" s="29" t="str">
        <f>IF(D649=著作者名検索!$B$2,ROW(),"")</f>
        <v/>
      </c>
      <c r="B649" s="29" t="str">
        <f>IF(E649=仮名検索!$B$2,ROW(),"")</f>
        <v/>
      </c>
      <c r="C649" s="29" t="str">
        <f>IF(H649=書名検索!$B$2,ROW(),"")</f>
        <v/>
      </c>
      <c r="D649" s="66" t="s">
        <v>1770</v>
      </c>
      <c r="E649" s="66" t="s">
        <v>1771</v>
      </c>
      <c r="F649" s="67" t="s">
        <v>24</v>
      </c>
      <c r="G649" s="67">
        <v>280</v>
      </c>
      <c r="H649" s="68" t="s">
        <v>1772</v>
      </c>
      <c r="I649" s="70" t="s">
        <v>21</v>
      </c>
    </row>
    <row r="650" spans="1:9" ht="12.75" customHeight="1">
      <c r="A650" s="29" t="str">
        <f>IF(D650=著作者名検索!$B$2,ROW(),"")</f>
        <v/>
      </c>
      <c r="B650" s="29" t="str">
        <f>IF(E650=仮名検索!$B$2,ROW(),"")</f>
        <v/>
      </c>
      <c r="C650" s="29" t="str">
        <f>IF(H650=書名検索!$B$2,ROW(),"")</f>
        <v/>
      </c>
      <c r="D650" s="71" t="s">
        <v>1773</v>
      </c>
      <c r="E650" s="71" t="s">
        <v>1774</v>
      </c>
      <c r="F650" s="72" t="s">
        <v>85</v>
      </c>
      <c r="G650" s="72" t="s">
        <v>814</v>
      </c>
      <c r="H650" s="71" t="s">
        <v>1775</v>
      </c>
      <c r="I650" s="71" t="s">
        <v>806</v>
      </c>
    </row>
    <row r="651" spans="1:9" ht="12.75" customHeight="1">
      <c r="A651" s="29" t="str">
        <f>IF(D651=著作者名検索!$B$2,ROW(),"")</f>
        <v/>
      </c>
      <c r="B651" s="29" t="str">
        <f>IF(E651=仮名検索!$B$2,ROW(),"")</f>
        <v/>
      </c>
      <c r="C651" s="29" t="str">
        <f>IF(H651=書名検索!$B$2,ROW(),"")</f>
        <v/>
      </c>
      <c r="D651" s="59" t="s">
        <v>1776</v>
      </c>
      <c r="E651" s="74" t="s">
        <v>1777</v>
      </c>
      <c r="F651" s="61" t="s">
        <v>28</v>
      </c>
      <c r="G651" s="61" t="s">
        <v>29</v>
      </c>
      <c r="H651" s="59" t="s">
        <v>1778</v>
      </c>
      <c r="I651" s="74" t="s">
        <v>31</v>
      </c>
    </row>
    <row r="652" spans="1:9" ht="12.75" customHeight="1">
      <c r="A652" s="29" t="str">
        <f>IF(D652=著作者名検索!$B$2,ROW(),"")</f>
        <v/>
      </c>
      <c r="B652" s="29" t="str">
        <f>IF(E652=仮名検索!$B$2,ROW(),"")</f>
        <v/>
      </c>
      <c r="C652" s="29" t="str">
        <f>IF(H652=書名検索!$B$2,ROW(),"")</f>
        <v/>
      </c>
      <c r="D652" s="71" t="s">
        <v>1779</v>
      </c>
      <c r="E652" s="71" t="s">
        <v>1780</v>
      </c>
      <c r="F652" s="72" t="s">
        <v>226</v>
      </c>
      <c r="G652" s="72" t="s">
        <v>751</v>
      </c>
      <c r="H652" s="71" t="s">
        <v>1781</v>
      </c>
      <c r="I652" s="71" t="s">
        <v>753</v>
      </c>
    </row>
    <row r="653" spans="1:9" ht="12.75" customHeight="1">
      <c r="A653" s="29" t="str">
        <f>IF(D653=著作者名検索!$B$2,ROW(),"")</f>
        <v/>
      </c>
      <c r="B653" s="29" t="str">
        <f>IF(E653=仮名検索!$B$2,ROW(),"")</f>
        <v/>
      </c>
      <c r="C653" s="29" t="str">
        <f>IF(H653=書名検索!$B$2,ROW(),"")</f>
        <v/>
      </c>
      <c r="D653" s="66" t="s">
        <v>1779</v>
      </c>
      <c r="E653" s="66" t="s">
        <v>1780</v>
      </c>
      <c r="F653" s="67" t="s">
        <v>85</v>
      </c>
      <c r="G653" s="67" t="s">
        <v>546</v>
      </c>
      <c r="H653" s="68" t="s">
        <v>1782</v>
      </c>
      <c r="I653" s="70" t="s">
        <v>548</v>
      </c>
    </row>
    <row r="654" spans="1:9" ht="12.75" customHeight="1">
      <c r="A654" s="29" t="str">
        <f>IF(D654=著作者名検索!$B$2,ROW(),"")</f>
        <v/>
      </c>
      <c r="B654" s="29" t="str">
        <f>IF(E654=仮名検索!$B$2,ROW(),"")</f>
        <v/>
      </c>
      <c r="C654" s="29" t="str">
        <f>IF(H654=書名検索!$B$2,ROW(),"")</f>
        <v/>
      </c>
      <c r="D654" s="62" t="s">
        <v>1783</v>
      </c>
      <c r="E654" s="62" t="s">
        <v>1784</v>
      </c>
      <c r="F654" s="63" t="s">
        <v>222</v>
      </c>
      <c r="G654" s="63">
        <v>100</v>
      </c>
      <c r="H654" s="62" t="s">
        <v>1785</v>
      </c>
      <c r="I654" s="62" t="s">
        <v>1785</v>
      </c>
    </row>
    <row r="655" spans="1:9" ht="12.75" customHeight="1">
      <c r="A655" s="29" t="str">
        <f>IF(D655=著作者名検索!$B$2,ROW(),"")</f>
        <v/>
      </c>
      <c r="B655" s="29" t="str">
        <f>IF(E655=仮名検索!$B$2,ROW(),"")</f>
        <v/>
      </c>
      <c r="C655" s="29" t="str">
        <f>IF(H655=書名検索!$B$2,ROW(),"")</f>
        <v/>
      </c>
      <c r="D655" s="71" t="s">
        <v>1783</v>
      </c>
      <c r="E655" s="71" t="s">
        <v>1784</v>
      </c>
      <c r="F655" s="72" t="s">
        <v>24</v>
      </c>
      <c r="G655" s="72">
        <v>197</v>
      </c>
      <c r="H655" s="71" t="s">
        <v>1562</v>
      </c>
      <c r="I655" s="71" t="s">
        <v>1041</v>
      </c>
    </row>
    <row r="656" spans="1:9" ht="12.75" customHeight="1">
      <c r="A656" s="29" t="str">
        <f>IF(D656=著作者名検索!$B$2,ROW(),"")</f>
        <v/>
      </c>
      <c r="B656" s="29" t="str">
        <f>IF(E656=仮名検索!$B$2,ROW(),"")</f>
        <v/>
      </c>
      <c r="C656" s="29" t="str">
        <f>IF(H656=書名検索!$B$2,ROW(),"")</f>
        <v/>
      </c>
      <c r="D656" s="62" t="s">
        <v>1783</v>
      </c>
      <c r="E656" s="62" t="s">
        <v>1784</v>
      </c>
      <c r="F656" s="63" t="s">
        <v>115</v>
      </c>
      <c r="G656" s="63" t="s">
        <v>1786</v>
      </c>
      <c r="H656" s="64" t="s">
        <v>1787</v>
      </c>
      <c r="I656" s="64" t="s">
        <v>1787</v>
      </c>
    </row>
    <row r="657" spans="1:11" ht="12.75" customHeight="1">
      <c r="A657" s="29" t="str">
        <f>IF(D657=著作者名検索!$B$2,ROW(),"")</f>
        <v/>
      </c>
      <c r="B657" s="29" t="str">
        <f>IF(E657=仮名検索!$B$2,ROW(),"")</f>
        <v/>
      </c>
      <c r="C657" s="29" t="str">
        <f>IF(H657=書名検索!$B$2,ROW(),"")</f>
        <v/>
      </c>
      <c r="D657" s="66" t="s">
        <v>1788</v>
      </c>
      <c r="E657" s="66" t="s">
        <v>1789</v>
      </c>
      <c r="F657" s="67" t="s">
        <v>85</v>
      </c>
      <c r="G657" s="67" t="s">
        <v>647</v>
      </c>
      <c r="H657" s="68" t="s">
        <v>1790</v>
      </c>
      <c r="I657" s="70" t="s">
        <v>548</v>
      </c>
    </row>
    <row r="658" spans="1:11" ht="12.75" customHeight="1">
      <c r="A658" s="29" t="str">
        <f>IF(D658=著作者名検索!$B$2,ROW(),"")</f>
        <v/>
      </c>
      <c r="B658" s="29" t="str">
        <f>IF(E658=仮名検索!$B$2,ROW(),"")</f>
        <v/>
      </c>
      <c r="C658" s="29" t="str">
        <f>IF(H658=書名検索!$B$2,ROW(),"")</f>
        <v/>
      </c>
      <c r="D658" s="66" t="s">
        <v>1788</v>
      </c>
      <c r="E658" s="66" t="s">
        <v>1789</v>
      </c>
      <c r="F658" s="67" t="s">
        <v>85</v>
      </c>
      <c r="G658" s="67" t="s">
        <v>647</v>
      </c>
      <c r="H658" s="68" t="s">
        <v>1791</v>
      </c>
      <c r="I658" s="70" t="s">
        <v>548</v>
      </c>
    </row>
    <row r="659" spans="1:11" ht="12.75" customHeight="1">
      <c r="A659" s="29" t="str">
        <f>IF(D659=著作者名検索!$B$2,ROW(),"")</f>
        <v/>
      </c>
      <c r="B659" s="29" t="str">
        <f>IF(E659=仮名検索!$B$2,ROW(),"")</f>
        <v/>
      </c>
      <c r="C659" s="29" t="str">
        <f>IF(H659=書名検索!$B$2,ROW(),"")</f>
        <v/>
      </c>
      <c r="D659" s="66" t="s">
        <v>1788</v>
      </c>
      <c r="E659" s="66" t="s">
        <v>1789</v>
      </c>
      <c r="F659" s="67" t="s">
        <v>85</v>
      </c>
      <c r="G659" s="67" t="s">
        <v>647</v>
      </c>
      <c r="H659" s="68" t="s">
        <v>1792</v>
      </c>
      <c r="I659" s="70" t="s">
        <v>548</v>
      </c>
    </row>
    <row r="660" spans="1:11" ht="12.75" customHeight="1">
      <c r="A660" s="29" t="str">
        <f>IF(D660=著作者名検索!$B$2,ROW(),"")</f>
        <v/>
      </c>
      <c r="B660" s="29" t="str">
        <f>IF(E660=仮名検索!$B$2,ROW(),"")</f>
        <v/>
      </c>
      <c r="C660" s="29" t="str">
        <f>IF(H660=書名検索!$B$2,ROW(),"")</f>
        <v/>
      </c>
      <c r="D660" s="66" t="s">
        <v>1793</v>
      </c>
      <c r="E660" s="66" t="s">
        <v>1794</v>
      </c>
      <c r="F660" s="67" t="s">
        <v>226</v>
      </c>
      <c r="G660" s="67" t="s">
        <v>741</v>
      </c>
      <c r="H660" s="68" t="s">
        <v>1795</v>
      </c>
      <c r="I660" s="70" t="s">
        <v>21</v>
      </c>
    </row>
    <row r="661" spans="1:11" ht="12.75" customHeight="1">
      <c r="A661" s="29" t="str">
        <f>IF(D661=著作者名検索!$B$2,ROW(),"")</f>
        <v/>
      </c>
      <c r="B661" s="29" t="str">
        <f>IF(E661=仮名検索!$B$2,ROW(),"")</f>
        <v/>
      </c>
      <c r="C661" s="29" t="str">
        <f>IF(H661=書名検索!$B$2,ROW(),"")</f>
        <v/>
      </c>
      <c r="D661" s="66" t="s">
        <v>1796</v>
      </c>
      <c r="E661" s="66" t="s">
        <v>1797</v>
      </c>
      <c r="F661" s="67" t="s">
        <v>75</v>
      </c>
      <c r="G661" s="67">
        <v>268</v>
      </c>
      <c r="H661" s="68" t="s">
        <v>1798</v>
      </c>
      <c r="I661" s="70" t="s">
        <v>21</v>
      </c>
    </row>
    <row r="662" spans="1:11" ht="12.75" customHeight="1">
      <c r="A662" s="29" t="str">
        <f>IF(D662=著作者名検索!$B$2,ROW(),"")</f>
        <v/>
      </c>
      <c r="B662" s="29" t="str">
        <f>IF(E662=仮名検索!$B$2,ROW(),"")</f>
        <v/>
      </c>
      <c r="C662" s="29" t="str">
        <f>IF(H662=書名検索!$B$2,ROW(),"")</f>
        <v/>
      </c>
      <c r="D662" s="71" t="s">
        <v>1799</v>
      </c>
      <c r="E662" s="71" t="s">
        <v>1800</v>
      </c>
      <c r="F662" s="72" t="s">
        <v>24</v>
      </c>
      <c r="G662" s="72">
        <v>87</v>
      </c>
      <c r="H662" s="71" t="s">
        <v>1801</v>
      </c>
      <c r="I662" s="71" t="s">
        <v>130</v>
      </c>
    </row>
    <row r="663" spans="1:11" ht="12.75" customHeight="1">
      <c r="A663" s="29" t="str">
        <f>IF(D663=著作者名検索!$B$2,ROW(),"")</f>
        <v/>
      </c>
      <c r="B663" s="29" t="str">
        <f>IF(E663=仮名検索!$B$2,ROW(),"")</f>
        <v/>
      </c>
      <c r="C663" s="29" t="str">
        <f>IF(H663=書名検索!$B$2,ROW(),"")</f>
        <v/>
      </c>
      <c r="D663" s="71" t="s">
        <v>1802</v>
      </c>
      <c r="E663" s="71" t="s">
        <v>1803</v>
      </c>
      <c r="F663" s="72" t="s">
        <v>48</v>
      </c>
      <c r="G663" s="72" t="s">
        <v>1804</v>
      </c>
      <c r="H663" s="71" t="s">
        <v>1805</v>
      </c>
      <c r="I663" s="71" t="s">
        <v>1326</v>
      </c>
    </row>
    <row r="664" spans="1:11" ht="12.75" customHeight="1">
      <c r="A664" s="29" t="str">
        <f>IF(D664=著作者名検索!$B$2,ROW(),"")</f>
        <v/>
      </c>
      <c r="B664" s="29" t="str">
        <f>IF(E664=仮名検索!$B$2,ROW(),"")</f>
        <v/>
      </c>
      <c r="C664" s="29" t="str">
        <f>IF(H664=書名検索!$B$2,ROW(),"")</f>
        <v/>
      </c>
      <c r="D664" s="62" t="s">
        <v>1806</v>
      </c>
      <c r="E664" s="62" t="s">
        <v>1807</v>
      </c>
      <c r="F664" s="63" t="s">
        <v>115</v>
      </c>
      <c r="G664" s="63">
        <v>287</v>
      </c>
      <c r="H664" s="64" t="s">
        <v>1808</v>
      </c>
      <c r="I664" s="62" t="s">
        <v>117</v>
      </c>
    </row>
    <row r="665" spans="1:11" ht="12.75" customHeight="1">
      <c r="A665" s="29" t="str">
        <f>IF(D665=著作者名検索!$B$2,ROW(),"")</f>
        <v/>
      </c>
      <c r="B665" s="29" t="str">
        <f>IF(E665=仮名検索!$B$2,ROW(),"")</f>
        <v/>
      </c>
      <c r="C665" s="29" t="str">
        <f>IF(H665=書名検索!$B$2,ROW(),"")</f>
        <v/>
      </c>
      <c r="D665" s="62" t="s">
        <v>1809</v>
      </c>
      <c r="E665" s="62" t="s">
        <v>1810</v>
      </c>
      <c r="F665" s="63" t="s">
        <v>115</v>
      </c>
      <c r="G665" s="63">
        <v>42</v>
      </c>
      <c r="H665" s="64" t="s">
        <v>1811</v>
      </c>
      <c r="I665" s="64" t="s">
        <v>371</v>
      </c>
    </row>
    <row r="666" spans="1:11" ht="12.75" customHeight="1">
      <c r="A666" s="29" t="str">
        <f>IF(D666=著作者名検索!$B$2,ROW(),"")</f>
        <v/>
      </c>
      <c r="B666" s="29" t="str">
        <f>IF(E666=仮名検索!$B$2,ROW(),"")</f>
        <v/>
      </c>
      <c r="C666" s="29" t="str">
        <f>IF(H666=書名検索!$B$2,ROW(),"")</f>
        <v/>
      </c>
      <c r="D666" s="62" t="s">
        <v>1809</v>
      </c>
      <c r="E666" s="62" t="s">
        <v>1810</v>
      </c>
      <c r="F666" s="63" t="s">
        <v>65</v>
      </c>
      <c r="G666" s="63">
        <v>307</v>
      </c>
      <c r="H666" s="64" t="s">
        <v>1812</v>
      </c>
      <c r="I666" s="64" t="s">
        <v>156</v>
      </c>
    </row>
    <row r="667" spans="1:11" ht="12.75" customHeight="1">
      <c r="A667" s="29" t="str">
        <f>IF(D667=著作者名検索!$B$2,ROW(),"")</f>
        <v/>
      </c>
      <c r="B667" s="29" t="str">
        <f>IF(E667=仮名検索!$B$2,ROW(),"")</f>
        <v/>
      </c>
      <c r="C667" s="29" t="str">
        <f>IF(H667=書名検索!$B$2,ROW(),"")</f>
        <v/>
      </c>
      <c r="D667" s="62" t="s">
        <v>1813</v>
      </c>
      <c r="E667" s="62" t="s">
        <v>1814</v>
      </c>
      <c r="F667" s="63" t="s">
        <v>162</v>
      </c>
      <c r="G667" s="63" t="s">
        <v>1204</v>
      </c>
      <c r="H667" s="62" t="s">
        <v>1815</v>
      </c>
      <c r="I667" s="62" t="s">
        <v>378</v>
      </c>
    </row>
    <row r="668" spans="1:11" ht="12.75" customHeight="1">
      <c r="A668" s="29" t="str">
        <f>IF(D668=著作者名検索!$B$2,ROW(),"")</f>
        <v/>
      </c>
      <c r="B668" s="29" t="str">
        <f>IF(E668=仮名検索!$B$2,ROW(),"")</f>
        <v/>
      </c>
      <c r="C668" s="29" t="str">
        <f>IF(H668=書名検索!$B$2,ROW(),"")</f>
        <v/>
      </c>
      <c r="D668" s="62" t="s">
        <v>1813</v>
      </c>
      <c r="E668" s="62" t="s">
        <v>1816</v>
      </c>
      <c r="F668" s="63" t="s">
        <v>28</v>
      </c>
      <c r="G668" s="63">
        <v>90</v>
      </c>
      <c r="H668" s="64" t="s">
        <v>1817</v>
      </c>
      <c r="I668" s="64" t="s">
        <v>924</v>
      </c>
      <c r="K668" s="51"/>
    </row>
    <row r="669" spans="1:11" ht="12.75" customHeight="1">
      <c r="A669" s="29" t="str">
        <f>IF(D669=著作者名検索!$B$2,ROW(),"")</f>
        <v/>
      </c>
      <c r="B669" s="29" t="str">
        <f>IF(E669=仮名検索!$B$2,ROW(),"")</f>
        <v/>
      </c>
      <c r="C669" s="29" t="str">
        <f>IF(H669=書名検索!$B$2,ROW(),"")</f>
        <v/>
      </c>
      <c r="D669" s="71" t="s">
        <v>1818</v>
      </c>
      <c r="E669" s="71" t="s">
        <v>1819</v>
      </c>
      <c r="F669" s="72" t="s">
        <v>24</v>
      </c>
      <c r="G669" s="72">
        <v>134</v>
      </c>
      <c r="H669" s="71" t="s">
        <v>1820</v>
      </c>
      <c r="I669" s="71" t="s">
        <v>221</v>
      </c>
    </row>
    <row r="670" spans="1:11" ht="12.75" customHeight="1">
      <c r="A670" s="29" t="str">
        <f>IF(D670=著作者名検索!$B$2,ROW(),"")</f>
        <v/>
      </c>
      <c r="B670" s="29" t="str">
        <f>IF(E670=仮名検索!$B$2,ROW(),"")</f>
        <v/>
      </c>
      <c r="C670" s="29" t="str">
        <f>IF(H670=書名検索!$B$2,ROW(),"")</f>
        <v/>
      </c>
      <c r="D670" s="65" t="s">
        <v>1821</v>
      </c>
      <c r="E670" s="66" t="s">
        <v>1822</v>
      </c>
      <c r="F670" s="67" t="s">
        <v>85</v>
      </c>
      <c r="G670" s="67" t="s">
        <v>1644</v>
      </c>
      <c r="H670" s="68" t="s">
        <v>1823</v>
      </c>
      <c r="I670" s="70" t="s">
        <v>548</v>
      </c>
    </row>
    <row r="671" spans="1:11" ht="12.75" customHeight="1">
      <c r="A671" s="29" t="str">
        <f>IF(D671=著作者名検索!$B$2,ROW(),"")</f>
        <v/>
      </c>
      <c r="B671" s="29" t="str">
        <f>IF(E671=仮名検索!$B$2,ROW(),"")</f>
        <v/>
      </c>
      <c r="C671" s="29" t="str">
        <f>IF(H671=書名検索!$B$2,ROW(),"")</f>
        <v/>
      </c>
      <c r="D671" s="71" t="s">
        <v>1824</v>
      </c>
      <c r="E671" s="71" t="s">
        <v>1825</v>
      </c>
      <c r="F671" s="72" t="s">
        <v>75</v>
      </c>
      <c r="G671" s="72">
        <v>39</v>
      </c>
      <c r="H671" s="71" t="s">
        <v>1826</v>
      </c>
      <c r="I671" s="71" t="s">
        <v>1827</v>
      </c>
    </row>
    <row r="672" spans="1:11" ht="12.75" customHeight="1">
      <c r="A672" s="29" t="str">
        <f>IF(D672=著作者名検索!$B$2,ROW(),"")</f>
        <v/>
      </c>
      <c r="B672" s="29" t="str">
        <f>IF(E672=仮名検索!$B$2,ROW(),"")</f>
        <v/>
      </c>
      <c r="C672" s="29" t="str">
        <f>IF(H672=書名検索!$B$2,ROW(),"")</f>
        <v/>
      </c>
      <c r="D672" s="71" t="s">
        <v>1828</v>
      </c>
      <c r="E672" s="71" t="s">
        <v>1829</v>
      </c>
      <c r="F672" s="72" t="s">
        <v>18</v>
      </c>
      <c r="G672" s="72" t="s">
        <v>1761</v>
      </c>
      <c r="H672" s="71" t="s">
        <v>1830</v>
      </c>
      <c r="I672" s="71" t="s">
        <v>1763</v>
      </c>
    </row>
    <row r="673" spans="1:11" ht="12.75" customHeight="1">
      <c r="A673" s="29" t="str">
        <f>IF(D673=著作者名検索!$B$2,ROW(),"")</f>
        <v/>
      </c>
      <c r="B673" s="29" t="str">
        <f>IF(E673=仮名検索!$B$2,ROW(),"")</f>
        <v/>
      </c>
      <c r="C673" s="29" t="str">
        <f>IF(H673=書名検索!$B$2,ROW(),"")</f>
        <v/>
      </c>
      <c r="D673" s="71" t="s">
        <v>1828</v>
      </c>
      <c r="E673" s="71" t="s">
        <v>1829</v>
      </c>
      <c r="F673" s="72" t="s">
        <v>85</v>
      </c>
      <c r="G673" s="72" t="s">
        <v>167</v>
      </c>
      <c r="H673" s="71" t="s">
        <v>1831</v>
      </c>
      <c r="I673" s="71" t="s">
        <v>1219</v>
      </c>
    </row>
    <row r="674" spans="1:11" ht="12.75" customHeight="1">
      <c r="A674" s="29" t="str">
        <f>IF(D674=著作者名検索!$B$2,ROW(),"")</f>
        <v/>
      </c>
      <c r="B674" s="29" t="str">
        <f>IF(E674=仮名検索!$B$2,ROW(),"")</f>
        <v/>
      </c>
      <c r="C674" s="29" t="str">
        <f>IF(H674=書名検索!$B$2,ROW(),"")</f>
        <v/>
      </c>
      <c r="D674" s="62" t="s">
        <v>1832</v>
      </c>
      <c r="E674" s="62" t="s">
        <v>1833</v>
      </c>
      <c r="F674" s="63" t="s">
        <v>115</v>
      </c>
      <c r="G674" s="63" t="s">
        <v>1834</v>
      </c>
      <c r="H674" s="64" t="s">
        <v>1835</v>
      </c>
      <c r="I674" s="64" t="s">
        <v>1835</v>
      </c>
      <c r="K674" s="51"/>
    </row>
    <row r="675" spans="1:11" ht="12.75" customHeight="1">
      <c r="A675" s="29" t="str">
        <f>IF(D675=著作者名検索!$B$2,ROW(),"")</f>
        <v/>
      </c>
      <c r="B675" s="29" t="str">
        <f>IF(E675=仮名検索!$B$2,ROW(),"")</f>
        <v/>
      </c>
      <c r="C675" s="29" t="str">
        <f>IF(H675=書名検索!$B$2,ROW(),"")</f>
        <v/>
      </c>
      <c r="D675" s="62" t="s">
        <v>1836</v>
      </c>
      <c r="E675" s="62" t="s">
        <v>1837</v>
      </c>
      <c r="F675" s="63" t="s">
        <v>65</v>
      </c>
      <c r="G675" s="63" t="s">
        <v>1838</v>
      </c>
      <c r="H675" s="64" t="s">
        <v>1839</v>
      </c>
      <c r="I675" s="64" t="s">
        <v>1839</v>
      </c>
    </row>
    <row r="676" spans="1:11" ht="12.75" customHeight="1">
      <c r="A676" s="29" t="str">
        <f>IF(D676=著作者名検索!$B$2,ROW(),"")</f>
        <v/>
      </c>
      <c r="B676" s="29" t="str">
        <f>IF(E676=仮名検索!$B$2,ROW(),"")</f>
        <v/>
      </c>
      <c r="C676" s="29" t="str">
        <f>IF(H676=書名検索!$B$2,ROW(),"")</f>
        <v/>
      </c>
      <c r="D676" s="66" t="s">
        <v>1840</v>
      </c>
      <c r="E676" s="66" t="s">
        <v>1841</v>
      </c>
      <c r="F676" s="67" t="s">
        <v>18</v>
      </c>
      <c r="G676" s="67" t="s">
        <v>19</v>
      </c>
      <c r="H676" s="68" t="s">
        <v>1842</v>
      </c>
      <c r="I676" s="70" t="s">
        <v>21</v>
      </c>
    </row>
    <row r="677" spans="1:11" ht="12.75" customHeight="1">
      <c r="A677" s="29" t="str">
        <f>IF(D677=著作者名検索!$B$2,ROW(),"")</f>
        <v/>
      </c>
      <c r="B677" s="29" t="str">
        <f>IF(E677=仮名検索!$B$2,ROW(),"")</f>
        <v/>
      </c>
      <c r="C677" s="29" t="str">
        <f>IF(H677=書名検索!$B$2,ROW(),"")</f>
        <v/>
      </c>
      <c r="D677" s="59" t="s">
        <v>1843</v>
      </c>
      <c r="E677" s="59" t="s">
        <v>1844</v>
      </c>
      <c r="F677" s="61" t="s">
        <v>34</v>
      </c>
      <c r="G677" s="60" t="s">
        <v>29</v>
      </c>
      <c r="H677" s="59" t="s">
        <v>1845</v>
      </c>
      <c r="I677" s="74" t="s">
        <v>386</v>
      </c>
    </row>
    <row r="678" spans="1:11" ht="12.75" customHeight="1">
      <c r="A678" s="29" t="str">
        <f>IF(D678=著作者名検索!$B$2,ROW(),"")</f>
        <v/>
      </c>
      <c r="B678" s="29" t="str">
        <f>IF(E678=仮名検索!$B$2,ROW(),"")</f>
        <v/>
      </c>
      <c r="C678" s="29" t="str">
        <f>IF(H678=書名検索!$B$2,ROW(),"")</f>
        <v/>
      </c>
      <c r="D678" s="62" t="s">
        <v>1846</v>
      </c>
      <c r="E678" s="62" t="s">
        <v>1847</v>
      </c>
      <c r="F678" s="63" t="s">
        <v>222</v>
      </c>
      <c r="G678" s="63">
        <v>83</v>
      </c>
      <c r="H678" s="62" t="s">
        <v>1848</v>
      </c>
      <c r="I678" s="62" t="s">
        <v>280</v>
      </c>
    </row>
    <row r="679" spans="1:11" ht="12.75" customHeight="1">
      <c r="A679" s="29" t="str">
        <f>IF(D679=著作者名検索!$B$2,ROW(),"")</f>
        <v/>
      </c>
      <c r="B679" s="29" t="str">
        <f>IF(E679=仮名検索!$B$2,ROW(),"")</f>
        <v/>
      </c>
      <c r="C679" s="29" t="str">
        <f>IF(H679=書名検索!$B$2,ROW(),"")</f>
        <v/>
      </c>
      <c r="D679" s="66" t="s">
        <v>1849</v>
      </c>
      <c r="E679" s="66" t="s">
        <v>1850</v>
      </c>
      <c r="F679" s="67" t="s">
        <v>48</v>
      </c>
      <c r="G679" s="67" t="s">
        <v>417</v>
      </c>
      <c r="H679" s="73" t="s">
        <v>1851</v>
      </c>
      <c r="I679" s="70" t="s">
        <v>419</v>
      </c>
    </row>
    <row r="680" spans="1:11" ht="12.75" customHeight="1">
      <c r="A680" s="29" t="str">
        <f>IF(D680=著作者名検索!$B$2,ROW(),"")</f>
        <v/>
      </c>
      <c r="B680" s="29" t="str">
        <f>IF(E680=仮名検索!$B$2,ROW(),"")</f>
        <v/>
      </c>
      <c r="C680" s="29" t="str">
        <f>IF(H680=書名検索!$B$2,ROW(),"")</f>
        <v/>
      </c>
      <c r="D680" s="66" t="s">
        <v>1852</v>
      </c>
      <c r="E680" s="66" t="s">
        <v>1853</v>
      </c>
      <c r="F680" s="67" t="s">
        <v>75</v>
      </c>
      <c r="G680" s="67">
        <v>268</v>
      </c>
      <c r="H680" s="68" t="s">
        <v>763</v>
      </c>
      <c r="I680" s="70" t="s">
        <v>21</v>
      </c>
    </row>
    <row r="681" spans="1:11" ht="12.75" customHeight="1">
      <c r="A681" s="29" t="str">
        <f>IF(D681=著作者名検索!$B$2,ROW(),"")</f>
        <v/>
      </c>
      <c r="B681" s="29" t="str">
        <f>IF(E681=仮名検索!$B$2,ROW(),"")</f>
        <v/>
      </c>
      <c r="C681" s="29" t="str">
        <f>IF(H681=書名検索!$B$2,ROW(),"")</f>
        <v/>
      </c>
      <c r="D681" s="71" t="s">
        <v>1854</v>
      </c>
      <c r="E681" s="71" t="s">
        <v>1855</v>
      </c>
      <c r="F681" s="72" t="s">
        <v>226</v>
      </c>
      <c r="G681" s="72" t="s">
        <v>526</v>
      </c>
      <c r="H681" s="71" t="s">
        <v>1856</v>
      </c>
      <c r="I681" s="71" t="s">
        <v>528</v>
      </c>
    </row>
    <row r="682" spans="1:11" ht="12.75" customHeight="1">
      <c r="A682" s="29" t="str">
        <f>IF(D682=著作者名検索!$B$2,ROW(),"")</f>
        <v/>
      </c>
      <c r="B682" s="29" t="str">
        <f>IF(E682=仮名検索!$B$2,ROW(),"")</f>
        <v/>
      </c>
      <c r="C682" s="29" t="str">
        <f>IF(H682=書名検索!$B$2,ROW(),"")</f>
        <v/>
      </c>
      <c r="D682" s="71" t="s">
        <v>1857</v>
      </c>
      <c r="E682" s="71" t="s">
        <v>1858</v>
      </c>
      <c r="F682" s="72" t="s">
        <v>226</v>
      </c>
      <c r="G682" s="72" t="s">
        <v>526</v>
      </c>
      <c r="H682" s="71" t="s">
        <v>1859</v>
      </c>
      <c r="I682" s="71" t="s">
        <v>528</v>
      </c>
    </row>
    <row r="683" spans="1:11" ht="12.75" customHeight="1">
      <c r="A683" s="29" t="str">
        <f>IF(D683=著作者名検索!$B$2,ROW(),"")</f>
        <v/>
      </c>
      <c r="B683" s="29" t="str">
        <f>IF(E683=仮名検索!$B$2,ROW(),"")</f>
        <v/>
      </c>
      <c r="C683" s="29" t="str">
        <f>IF(H683=書名検索!$B$2,ROW(),"")</f>
        <v/>
      </c>
      <c r="D683" s="66" t="s">
        <v>1860</v>
      </c>
      <c r="E683" s="66" t="s">
        <v>1861</v>
      </c>
      <c r="F683" s="67" t="s">
        <v>48</v>
      </c>
      <c r="G683" s="67" t="s">
        <v>417</v>
      </c>
      <c r="H683" s="73" t="s">
        <v>1862</v>
      </c>
      <c r="I683" s="70" t="s">
        <v>419</v>
      </c>
    </row>
    <row r="684" spans="1:11" ht="12.75" customHeight="1">
      <c r="A684" s="29" t="str">
        <f>IF(D684=著作者名検索!$B$2,ROW(),"")</f>
        <v/>
      </c>
      <c r="B684" s="29" t="str">
        <f>IF(E684=仮名検索!$B$2,ROW(),"")</f>
        <v/>
      </c>
      <c r="C684" s="29" t="str">
        <f>IF(H684=書名検索!$B$2,ROW(),"")</f>
        <v/>
      </c>
      <c r="D684" s="71" t="s">
        <v>1863</v>
      </c>
      <c r="E684" s="71" t="s">
        <v>1864</v>
      </c>
      <c r="F684" s="72" t="s">
        <v>75</v>
      </c>
      <c r="G684" s="72">
        <v>62</v>
      </c>
      <c r="H684" s="71" t="s">
        <v>1865</v>
      </c>
      <c r="I684" s="71" t="s">
        <v>540</v>
      </c>
    </row>
    <row r="685" spans="1:11" ht="12.75" customHeight="1">
      <c r="A685" s="29" t="str">
        <f>IF(D685=著作者名検索!$B$2,ROW(),"")</f>
        <v/>
      </c>
      <c r="B685" s="29" t="str">
        <f>IF(E685=仮名検索!$B$2,ROW(),"")</f>
        <v/>
      </c>
      <c r="C685" s="29" t="str">
        <f>IF(H685=書名検索!$B$2,ROW(),"")</f>
        <v/>
      </c>
      <c r="D685" s="62" t="s">
        <v>1866</v>
      </c>
      <c r="E685" s="62" t="s">
        <v>1867</v>
      </c>
      <c r="F685" s="63" t="s">
        <v>65</v>
      </c>
      <c r="G685" s="63">
        <v>307</v>
      </c>
      <c r="H685" s="64" t="s">
        <v>1868</v>
      </c>
      <c r="I685" s="64" t="s">
        <v>156</v>
      </c>
    </row>
    <row r="686" spans="1:11" ht="12.75" customHeight="1">
      <c r="A686" s="29" t="str">
        <f>IF(D686=著作者名検索!$B$2,ROW(),"")</f>
        <v/>
      </c>
      <c r="B686" s="29" t="str">
        <f>IF(E686=仮名検索!$B$2,ROW(),"")</f>
        <v/>
      </c>
      <c r="C686" s="29" t="str">
        <f>IF(H686=書名検索!$B$2,ROW(),"")</f>
        <v/>
      </c>
      <c r="D686" s="59" t="s">
        <v>1869</v>
      </c>
      <c r="E686" s="60" t="s">
        <v>1869</v>
      </c>
      <c r="F686" s="61" t="s">
        <v>65</v>
      </c>
      <c r="G686" s="61" t="s">
        <v>43</v>
      </c>
      <c r="H686" s="59" t="s">
        <v>1870</v>
      </c>
      <c r="I686" s="60" t="s">
        <v>110</v>
      </c>
    </row>
    <row r="687" spans="1:11" ht="12.75" customHeight="1">
      <c r="A687" s="29" t="str">
        <f>IF(D687=著作者名検索!$B$2,ROW(),"")</f>
        <v/>
      </c>
      <c r="B687" s="29" t="str">
        <f>IF(E687=仮名検索!$B$2,ROW(),"")</f>
        <v/>
      </c>
      <c r="C687" s="29" t="str">
        <f>IF(H687=書名検索!$B$2,ROW(),"")</f>
        <v/>
      </c>
      <c r="D687" s="62" t="s">
        <v>1871</v>
      </c>
      <c r="E687" s="62" t="s">
        <v>1872</v>
      </c>
      <c r="F687" s="63" t="s">
        <v>115</v>
      </c>
      <c r="G687" s="63">
        <v>168</v>
      </c>
      <c r="H687" s="64" t="s">
        <v>1873</v>
      </c>
      <c r="I687" s="64" t="s">
        <v>757</v>
      </c>
    </row>
    <row r="688" spans="1:11" ht="12.75" customHeight="1">
      <c r="A688" s="29" t="str">
        <f>IF(D688=著作者名検索!$B$2,ROW(),"")</f>
        <v/>
      </c>
      <c r="B688" s="29" t="str">
        <f>IF(E688=仮名検索!$B$2,ROW(),"")</f>
        <v/>
      </c>
      <c r="C688" s="29" t="str">
        <f>IF(H688=書名検索!$B$2,ROW(),"")</f>
        <v/>
      </c>
      <c r="D688" s="62" t="s">
        <v>1874</v>
      </c>
      <c r="E688" s="62" t="s">
        <v>1875</v>
      </c>
      <c r="F688" s="63" t="s">
        <v>273</v>
      </c>
      <c r="G688" s="63">
        <v>44</v>
      </c>
      <c r="H688" s="62" t="s">
        <v>1876</v>
      </c>
      <c r="I688" s="62" t="s">
        <v>1511</v>
      </c>
    </row>
    <row r="689" spans="1:9" ht="12.75" customHeight="1">
      <c r="A689" s="29" t="str">
        <f>IF(D689=著作者名検索!$B$2,ROW(),"")</f>
        <v/>
      </c>
      <c r="B689" s="29" t="str">
        <f>IF(E689=仮名検索!$B$2,ROW(),"")</f>
        <v/>
      </c>
      <c r="C689" s="29" t="str">
        <f>IF(H689=書名検索!$B$2,ROW(),"")</f>
        <v/>
      </c>
      <c r="D689" s="62" t="s">
        <v>1874</v>
      </c>
      <c r="E689" s="62" t="s">
        <v>1875</v>
      </c>
      <c r="F689" s="63" t="s">
        <v>115</v>
      </c>
      <c r="G689" s="63">
        <v>74</v>
      </c>
      <c r="H689" s="62" t="s">
        <v>1877</v>
      </c>
      <c r="I689" s="62" t="s">
        <v>1878</v>
      </c>
    </row>
    <row r="690" spans="1:9" ht="12.75" customHeight="1">
      <c r="A690" s="29" t="str">
        <f>IF(D690=著作者名検索!$B$2,ROW(),"")</f>
        <v/>
      </c>
      <c r="B690" s="29" t="str">
        <f>IF(E690=仮名検索!$B$2,ROW(),"")</f>
        <v/>
      </c>
      <c r="C690" s="29" t="str">
        <f>IF(H690=書名検索!$B$2,ROW(),"")</f>
        <v/>
      </c>
      <c r="D690" s="62" t="s">
        <v>1874</v>
      </c>
      <c r="E690" s="62" t="s">
        <v>1875</v>
      </c>
      <c r="F690" s="63" t="s">
        <v>273</v>
      </c>
      <c r="G690" s="63">
        <v>86</v>
      </c>
      <c r="H690" s="62" t="s">
        <v>1879</v>
      </c>
      <c r="I690" s="62" t="s">
        <v>280</v>
      </c>
    </row>
    <row r="691" spans="1:9" ht="12.75" customHeight="1">
      <c r="A691" s="29" t="str">
        <f>IF(D691=著作者名検索!$B$2,ROW(),"")</f>
        <v/>
      </c>
      <c r="B691" s="29" t="str">
        <f>IF(E691=仮名検索!$B$2,ROW(),"")</f>
        <v/>
      </c>
      <c r="C691" s="29" t="str">
        <f>IF(H691=書名検索!$B$2,ROW(),"")</f>
        <v/>
      </c>
      <c r="D691" s="62" t="s">
        <v>1874</v>
      </c>
      <c r="E691" s="62" t="s">
        <v>1875</v>
      </c>
      <c r="F691" s="63" t="s">
        <v>28</v>
      </c>
      <c r="G691" s="63">
        <v>90</v>
      </c>
      <c r="H691" s="62" t="s">
        <v>1880</v>
      </c>
      <c r="I691" s="62" t="s">
        <v>924</v>
      </c>
    </row>
    <row r="692" spans="1:9" ht="12.75" customHeight="1">
      <c r="A692" s="29" t="str">
        <f>IF(D692=著作者名検索!$B$2,ROW(),"")</f>
        <v/>
      </c>
      <c r="B692" s="29" t="str">
        <f>IF(E692=仮名検索!$B$2,ROW(),"")</f>
        <v/>
      </c>
      <c r="C692" s="29" t="str">
        <f>IF(H692=書名検索!$B$2,ROW(),"")</f>
        <v/>
      </c>
      <c r="D692" s="62" t="s">
        <v>1874</v>
      </c>
      <c r="E692" s="62" t="s">
        <v>1875</v>
      </c>
      <c r="F692" s="63" t="s">
        <v>273</v>
      </c>
      <c r="G692" s="63">
        <v>134</v>
      </c>
      <c r="H692" s="62" t="s">
        <v>1881</v>
      </c>
      <c r="I692" s="62" t="s">
        <v>1378</v>
      </c>
    </row>
    <row r="693" spans="1:9" ht="12.75" customHeight="1">
      <c r="A693" s="29" t="str">
        <f>IF(D693=著作者名検索!$B$2,ROW(),"")</f>
        <v/>
      </c>
      <c r="B693" s="29" t="str">
        <f>IF(E693=仮名検索!$B$2,ROW(),"")</f>
        <v/>
      </c>
      <c r="C693" s="29" t="str">
        <f>IF(H693=書名検索!$B$2,ROW(),"")</f>
        <v/>
      </c>
      <c r="D693" s="62" t="s">
        <v>1874</v>
      </c>
      <c r="E693" s="62" t="s">
        <v>1875</v>
      </c>
      <c r="F693" s="63" t="s">
        <v>273</v>
      </c>
      <c r="G693" s="63">
        <v>190</v>
      </c>
      <c r="H693" s="62" t="s">
        <v>1882</v>
      </c>
      <c r="I693" s="62" t="s">
        <v>233</v>
      </c>
    </row>
    <row r="694" spans="1:9" ht="12.75" customHeight="1">
      <c r="A694" s="29" t="str">
        <f>IF(D694=著作者名検索!$B$2,ROW(),"")</f>
        <v/>
      </c>
      <c r="B694" s="29" t="str">
        <f>IF(E694=仮名検索!$B$2,ROW(),"")</f>
        <v/>
      </c>
      <c r="C694" s="29" t="str">
        <f>IF(H694=書名検索!$B$2,ROW(),"")</f>
        <v/>
      </c>
      <c r="D694" s="62" t="s">
        <v>1874</v>
      </c>
      <c r="E694" s="62" t="s">
        <v>1875</v>
      </c>
      <c r="F694" s="63" t="s">
        <v>65</v>
      </c>
      <c r="G694" s="63">
        <v>307</v>
      </c>
      <c r="H694" s="62" t="s">
        <v>1883</v>
      </c>
      <c r="I694" s="64" t="s">
        <v>156</v>
      </c>
    </row>
    <row r="695" spans="1:9" ht="12.75" customHeight="1">
      <c r="A695" s="29" t="str">
        <f>IF(D695=著作者名検索!$B$2,ROW(),"")</f>
        <v/>
      </c>
      <c r="B695" s="29" t="str">
        <f>IF(E695=仮名検索!$B$2,ROW(),"")</f>
        <v/>
      </c>
      <c r="C695" s="29" t="str">
        <f>IF(H695=書名検索!$B$2,ROW(),"")</f>
        <v/>
      </c>
      <c r="D695" s="62" t="s">
        <v>1874</v>
      </c>
      <c r="E695" s="62" t="s">
        <v>1875</v>
      </c>
      <c r="F695" s="63" t="s">
        <v>28</v>
      </c>
      <c r="G695" s="63" t="s">
        <v>1884</v>
      </c>
      <c r="H695" s="62" t="s">
        <v>1885</v>
      </c>
      <c r="I695" s="62" t="s">
        <v>1886</v>
      </c>
    </row>
    <row r="696" spans="1:9" ht="12.75" customHeight="1">
      <c r="A696" s="29" t="str">
        <f>IF(D696=著作者名検索!$B$2,ROW(),"")</f>
        <v/>
      </c>
      <c r="B696" s="29" t="str">
        <f>IF(E696=仮名検索!$B$2,ROW(),"")</f>
        <v/>
      </c>
      <c r="C696" s="29" t="str">
        <f>IF(H696=書名検索!$B$2,ROW(),"")</f>
        <v/>
      </c>
      <c r="D696" s="62" t="s">
        <v>1887</v>
      </c>
      <c r="E696" s="62" t="s">
        <v>1888</v>
      </c>
      <c r="F696" s="63" t="s">
        <v>65</v>
      </c>
      <c r="G696" s="63" t="s">
        <v>1889</v>
      </c>
      <c r="H696" s="62" t="s">
        <v>1890</v>
      </c>
      <c r="I696" s="62" t="s">
        <v>1891</v>
      </c>
    </row>
    <row r="697" spans="1:9" ht="12.75" customHeight="1">
      <c r="A697" s="29" t="str">
        <f>IF(D697=著作者名検索!$B$2,ROW(),"")</f>
        <v/>
      </c>
      <c r="B697" s="29" t="str">
        <f>IF(E697=仮名検索!$B$2,ROW(),"")</f>
        <v/>
      </c>
      <c r="C697" s="29" t="str">
        <f>IF(H697=書名検索!$B$2,ROW(),"")</f>
        <v/>
      </c>
      <c r="D697" s="59" t="s">
        <v>1887</v>
      </c>
      <c r="E697" s="60" t="s">
        <v>1888</v>
      </c>
      <c r="F697" s="61" t="s">
        <v>65</v>
      </c>
      <c r="G697" s="61" t="s">
        <v>43</v>
      </c>
      <c r="H697" s="59" t="s">
        <v>1890</v>
      </c>
      <c r="I697" s="74" t="s">
        <v>1891</v>
      </c>
    </row>
    <row r="698" spans="1:9" ht="12.75" customHeight="1">
      <c r="A698" s="29" t="str">
        <f>IF(D698=著作者名検索!$B$2,ROW(),"")</f>
        <v/>
      </c>
      <c r="B698" s="29" t="str">
        <f>IF(E698=仮名検索!$B$2,ROW(),"")</f>
        <v/>
      </c>
      <c r="C698" s="29" t="str">
        <f>IF(H698=書名検索!$B$2,ROW(),"")</f>
        <v/>
      </c>
      <c r="D698" s="59" t="s">
        <v>1887</v>
      </c>
      <c r="E698" s="59" t="s">
        <v>1888</v>
      </c>
      <c r="F698" s="61" t="s">
        <v>34</v>
      </c>
      <c r="G698" s="75" t="s">
        <v>43</v>
      </c>
      <c r="H698" s="59" t="s">
        <v>1892</v>
      </c>
      <c r="I698" s="74" t="s">
        <v>1893</v>
      </c>
    </row>
    <row r="699" spans="1:9" ht="12.75" customHeight="1">
      <c r="A699" s="29" t="str">
        <f>IF(D699=著作者名検索!$B$2,ROW(),"")</f>
        <v/>
      </c>
      <c r="B699" s="29" t="str">
        <f>IF(E699=仮名検索!$B$2,ROW(),"")</f>
        <v/>
      </c>
      <c r="C699" s="29" t="str">
        <f>IF(H699=書名検索!$B$2,ROW(),"")</f>
        <v/>
      </c>
      <c r="D699" s="62" t="s">
        <v>1894</v>
      </c>
      <c r="E699" s="62" t="s">
        <v>1895</v>
      </c>
      <c r="F699" s="63" t="s">
        <v>171</v>
      </c>
      <c r="G699" s="63" t="s">
        <v>669</v>
      </c>
      <c r="H699" s="62" t="s">
        <v>1896</v>
      </c>
      <c r="I699" s="62" t="s">
        <v>416</v>
      </c>
    </row>
    <row r="700" spans="1:9" ht="12.75" customHeight="1">
      <c r="A700" s="29" t="str">
        <f>IF(D700=著作者名検索!$B$2,ROW(),"")</f>
        <v/>
      </c>
      <c r="B700" s="29" t="str">
        <f>IF(E700=仮名検索!$B$2,ROW(),"")</f>
        <v/>
      </c>
      <c r="C700" s="29" t="str">
        <f>IF(H700=書名検索!$B$2,ROW(),"")</f>
        <v/>
      </c>
      <c r="D700" s="59" t="s">
        <v>1897</v>
      </c>
      <c r="E700" s="59" t="s">
        <v>1898</v>
      </c>
      <c r="F700" s="61" t="s">
        <v>34</v>
      </c>
      <c r="G700" s="60" t="s">
        <v>29</v>
      </c>
      <c r="H700" s="59" t="s">
        <v>1899</v>
      </c>
      <c r="I700" s="74" t="s">
        <v>386</v>
      </c>
    </row>
    <row r="701" spans="1:9" ht="12.75" customHeight="1">
      <c r="A701" s="29" t="str">
        <f>IF(D701=著作者名検索!$B$2,ROW(),"")</f>
        <v/>
      </c>
      <c r="B701" s="29" t="str">
        <f>IF(E701=仮名検索!$B$2,ROW(),"")</f>
        <v/>
      </c>
      <c r="C701" s="29" t="str">
        <f>IF(H701=書名検索!$B$2,ROW(),"")</f>
        <v/>
      </c>
      <c r="D701" s="71" t="s">
        <v>1900</v>
      </c>
      <c r="E701" s="71" t="s">
        <v>1901</v>
      </c>
      <c r="F701" s="72" t="s">
        <v>226</v>
      </c>
      <c r="G701" s="72" t="s">
        <v>1695</v>
      </c>
      <c r="H701" s="71" t="s">
        <v>1902</v>
      </c>
      <c r="I701" s="71" t="s">
        <v>1697</v>
      </c>
    </row>
    <row r="702" spans="1:9" ht="12.75" customHeight="1">
      <c r="A702" s="29" t="str">
        <f>IF(D702=著作者名検索!$B$2,ROW(),"")</f>
        <v/>
      </c>
      <c r="B702" s="29" t="str">
        <f>IF(E702=仮名検索!$B$2,ROW(),"")</f>
        <v/>
      </c>
      <c r="C702" s="29" t="str">
        <f>IF(H702=書名検索!$B$2,ROW(),"")</f>
        <v/>
      </c>
      <c r="D702" s="59" t="s">
        <v>1903</v>
      </c>
      <c r="E702" s="60" t="s">
        <v>1904</v>
      </c>
      <c r="F702" s="61" t="s">
        <v>65</v>
      </c>
      <c r="G702" s="61" t="s">
        <v>29</v>
      </c>
      <c r="H702" s="59" t="s">
        <v>1905</v>
      </c>
      <c r="I702" s="74" t="s">
        <v>802</v>
      </c>
    </row>
    <row r="703" spans="1:9" ht="12.75" customHeight="1">
      <c r="A703" s="29" t="str">
        <f>IF(D703=著作者名検索!$B$2,ROW(),"")</f>
        <v/>
      </c>
      <c r="B703" s="29" t="str">
        <f>IF(E703=仮名検索!$B$2,ROW(),"")</f>
        <v/>
      </c>
      <c r="C703" s="29" t="str">
        <f>IF(H703=書名検索!$B$2,ROW(),"")</f>
        <v/>
      </c>
      <c r="D703" s="62" t="s">
        <v>1906</v>
      </c>
      <c r="E703" s="62" t="s">
        <v>1907</v>
      </c>
      <c r="F703" s="63" t="s">
        <v>65</v>
      </c>
      <c r="G703" s="63">
        <v>307</v>
      </c>
      <c r="H703" s="64" t="s">
        <v>1908</v>
      </c>
      <c r="I703" s="64" t="s">
        <v>156</v>
      </c>
    </row>
    <row r="704" spans="1:9" ht="12.75" customHeight="1">
      <c r="A704" s="29" t="str">
        <f>IF(D704=著作者名検索!$B$2,ROW(),"")</f>
        <v/>
      </c>
      <c r="B704" s="29" t="str">
        <f>IF(E704=仮名検索!$B$2,ROW(),"")</f>
        <v/>
      </c>
      <c r="C704" s="29" t="str">
        <f>IF(H704=書名検索!$B$2,ROW(),"")</f>
        <v/>
      </c>
      <c r="D704" s="66" t="s">
        <v>1909</v>
      </c>
      <c r="E704" s="66" t="s">
        <v>1910</v>
      </c>
      <c r="F704" s="67" t="s">
        <v>85</v>
      </c>
      <c r="G704" s="67" t="s">
        <v>1644</v>
      </c>
      <c r="H704" s="68" t="s">
        <v>1911</v>
      </c>
      <c r="I704" s="70" t="s">
        <v>548</v>
      </c>
    </row>
    <row r="705" spans="1:9" ht="12.75" customHeight="1">
      <c r="A705" s="29" t="str">
        <f>IF(D705=著作者名検索!$B$2,ROW(),"")</f>
        <v/>
      </c>
      <c r="B705" s="29" t="str">
        <f>IF(E705=仮名検索!$B$2,ROW(),"")</f>
        <v/>
      </c>
      <c r="C705" s="29" t="str">
        <f>IF(H705=書名検索!$B$2,ROW(),"")</f>
        <v/>
      </c>
      <c r="D705" s="62" t="s">
        <v>1912</v>
      </c>
      <c r="E705" s="62" t="s">
        <v>1913</v>
      </c>
      <c r="F705" s="63" t="s">
        <v>65</v>
      </c>
      <c r="G705" s="63">
        <v>307</v>
      </c>
      <c r="H705" s="64" t="s">
        <v>1914</v>
      </c>
      <c r="I705" s="64" t="s">
        <v>156</v>
      </c>
    </row>
    <row r="706" spans="1:9" ht="12.75" customHeight="1">
      <c r="A706" s="29" t="str">
        <f>IF(D706=著作者名検索!$B$2,ROW(),"")</f>
        <v/>
      </c>
      <c r="B706" s="29" t="str">
        <f>IF(E706=仮名検索!$B$2,ROW(),"")</f>
        <v/>
      </c>
      <c r="C706" s="29" t="str">
        <f>IF(H706=書名検索!$B$2,ROW(),"")</f>
        <v/>
      </c>
      <c r="D706" s="62" t="s">
        <v>1915</v>
      </c>
      <c r="E706" s="62" t="s">
        <v>1916</v>
      </c>
      <c r="F706" s="63" t="s">
        <v>273</v>
      </c>
      <c r="G706" s="63">
        <v>191</v>
      </c>
      <c r="H706" s="62" t="s">
        <v>1917</v>
      </c>
      <c r="I706" s="62" t="s">
        <v>233</v>
      </c>
    </row>
    <row r="707" spans="1:9" ht="12.75" customHeight="1">
      <c r="A707" s="29" t="str">
        <f>IF(D707=著作者名検索!$B$2,ROW(),"")</f>
        <v/>
      </c>
      <c r="B707" s="29" t="str">
        <f>IF(E707=仮名検索!$B$2,ROW(),"")</f>
        <v/>
      </c>
      <c r="C707" s="29" t="str">
        <f>IF(H707=書名検索!$B$2,ROW(),"")</f>
        <v/>
      </c>
      <c r="D707" s="62" t="s">
        <v>1918</v>
      </c>
      <c r="E707" s="62" t="s">
        <v>1919</v>
      </c>
      <c r="F707" s="63" t="s">
        <v>115</v>
      </c>
      <c r="G707" s="63">
        <v>42</v>
      </c>
      <c r="H707" s="64" t="s">
        <v>1920</v>
      </c>
      <c r="I707" s="64" t="s">
        <v>371</v>
      </c>
    </row>
    <row r="708" spans="1:9" ht="12.75" customHeight="1">
      <c r="A708" s="29" t="str">
        <f>IF(D708=著作者名検索!$B$2,ROW(),"")</f>
        <v/>
      </c>
      <c r="B708" s="29" t="str">
        <f>IF(E708=仮名検索!$B$2,ROW(),"")</f>
        <v/>
      </c>
      <c r="C708" s="29" t="str">
        <f>IF(H708=書名検索!$B$2,ROW(),"")</f>
        <v/>
      </c>
      <c r="D708" s="71" t="s">
        <v>1921</v>
      </c>
      <c r="E708" s="71" t="s">
        <v>1922</v>
      </c>
      <c r="F708" s="72" t="s">
        <v>226</v>
      </c>
      <c r="G708" s="72" t="s">
        <v>526</v>
      </c>
      <c r="H708" s="71" t="s">
        <v>1923</v>
      </c>
      <c r="I708" s="71" t="s">
        <v>528</v>
      </c>
    </row>
    <row r="709" spans="1:9" ht="12.75" customHeight="1">
      <c r="A709" s="29" t="str">
        <f>IF(D709=著作者名検索!$B$2,ROW(),"")</f>
        <v/>
      </c>
      <c r="B709" s="29" t="str">
        <f>IF(E709=仮名検索!$B$2,ROW(),"")</f>
        <v/>
      </c>
      <c r="C709" s="29" t="str">
        <f>IF(H709=書名検索!$B$2,ROW(),"")</f>
        <v/>
      </c>
      <c r="D709" s="62" t="s">
        <v>823</v>
      </c>
      <c r="E709" s="62" t="s">
        <v>1924</v>
      </c>
      <c r="F709" s="63" t="s">
        <v>162</v>
      </c>
      <c r="G709" s="63" t="s">
        <v>1925</v>
      </c>
      <c r="H709" s="62" t="s">
        <v>827</v>
      </c>
      <c r="I709" s="62" t="s">
        <v>827</v>
      </c>
    </row>
    <row r="710" spans="1:9" ht="12.75" customHeight="1">
      <c r="A710" s="29" t="str">
        <f>IF(D710=著作者名検索!$B$2,ROW(),"")</f>
        <v/>
      </c>
      <c r="B710" s="29" t="str">
        <f>IF(E710=仮名検索!$B$2,ROW(),"")</f>
        <v/>
      </c>
      <c r="C710" s="29" t="str">
        <f>IF(H710=書名検索!$B$2,ROW(),"")</f>
        <v/>
      </c>
      <c r="D710" s="59" t="s">
        <v>1926</v>
      </c>
      <c r="E710" s="74" t="s">
        <v>1927</v>
      </c>
      <c r="F710" s="61" t="s">
        <v>28</v>
      </c>
      <c r="G710" s="61" t="s">
        <v>43</v>
      </c>
      <c r="H710" s="59" t="s">
        <v>1928</v>
      </c>
      <c r="I710" s="74" t="s">
        <v>62</v>
      </c>
    </row>
    <row r="711" spans="1:9" ht="12.75" customHeight="1">
      <c r="A711" s="29" t="str">
        <f>IF(D711=著作者名検索!$B$2,ROW(),"")</f>
        <v/>
      </c>
      <c r="B711" s="29" t="str">
        <f>IF(E711=仮名検索!$B$2,ROW(),"")</f>
        <v/>
      </c>
      <c r="C711" s="29" t="str">
        <f>IF(H711=書名検索!$B$2,ROW(),"")</f>
        <v/>
      </c>
      <c r="D711" s="71" t="s">
        <v>1929</v>
      </c>
      <c r="E711" s="71" t="s">
        <v>1930</v>
      </c>
      <c r="F711" s="72" t="s">
        <v>75</v>
      </c>
      <c r="G711" s="72">
        <v>75</v>
      </c>
      <c r="H711" s="71" t="s">
        <v>1094</v>
      </c>
      <c r="I711" s="71" t="s">
        <v>1064</v>
      </c>
    </row>
    <row r="712" spans="1:9" ht="12.75" customHeight="1">
      <c r="A712" s="29" t="str">
        <f>IF(D712=著作者名検索!$B$2,ROW(),"")</f>
        <v/>
      </c>
      <c r="B712" s="29" t="str">
        <f>IF(E712=仮名検索!$B$2,ROW(),"")</f>
        <v/>
      </c>
      <c r="C712" s="29" t="str">
        <f>IF(H712=書名検索!$B$2,ROW(),"")</f>
        <v/>
      </c>
      <c r="D712" s="59" t="s">
        <v>1929</v>
      </c>
      <c r="E712" s="60" t="s">
        <v>1930</v>
      </c>
      <c r="F712" s="61" t="s">
        <v>65</v>
      </c>
      <c r="G712" s="61" t="s">
        <v>43</v>
      </c>
      <c r="H712" s="59" t="s">
        <v>1931</v>
      </c>
      <c r="I712" s="60" t="s">
        <v>329</v>
      </c>
    </row>
    <row r="713" spans="1:9" ht="12.75" customHeight="1">
      <c r="A713" s="29" t="str">
        <f>IF(D713=著作者名検索!$B$2,ROW(),"")</f>
        <v/>
      </c>
      <c r="B713" s="29" t="str">
        <f>IF(E713=仮名検索!$B$2,ROW(),"")</f>
        <v/>
      </c>
      <c r="C713" s="29" t="str">
        <f>IF(H713=書名検索!$B$2,ROW(),"")</f>
        <v/>
      </c>
      <c r="D713" s="62" t="s">
        <v>1932</v>
      </c>
      <c r="E713" s="62" t="s">
        <v>1933</v>
      </c>
      <c r="F713" s="63" t="s">
        <v>222</v>
      </c>
      <c r="G713" s="63">
        <v>20</v>
      </c>
      <c r="H713" s="62" t="s">
        <v>507</v>
      </c>
      <c r="I713" s="62" t="s">
        <v>507</v>
      </c>
    </row>
    <row r="714" spans="1:9" ht="12.75" customHeight="1">
      <c r="A714" s="29" t="str">
        <f>IF(D714=著作者名検索!$B$2,ROW(),"")</f>
        <v/>
      </c>
      <c r="B714" s="29" t="str">
        <f>IF(E714=仮名検索!$B$2,ROW(),"")</f>
        <v/>
      </c>
      <c r="C714" s="29" t="str">
        <f>IF(H714=書名検索!$B$2,ROW(),"")</f>
        <v/>
      </c>
      <c r="D714" s="62" t="s">
        <v>1934</v>
      </c>
      <c r="E714" s="62" t="s">
        <v>1935</v>
      </c>
      <c r="F714" s="63" t="s">
        <v>222</v>
      </c>
      <c r="G714" s="63">
        <v>271</v>
      </c>
      <c r="H714" s="62" t="s">
        <v>1936</v>
      </c>
      <c r="I714" s="62" t="s">
        <v>831</v>
      </c>
    </row>
    <row r="715" spans="1:9" ht="12.75" customHeight="1">
      <c r="A715" s="29" t="str">
        <f>IF(D715=著作者名検索!$B$2,ROW(),"")</f>
        <v/>
      </c>
      <c r="B715" s="29" t="str">
        <f>IF(E715=仮名検索!$B$2,ROW(),"")</f>
        <v/>
      </c>
      <c r="C715" s="29" t="str">
        <f>IF(H715=書名検索!$B$2,ROW(),"")</f>
        <v/>
      </c>
      <c r="D715" s="62" t="s">
        <v>1934</v>
      </c>
      <c r="E715" s="62" t="s">
        <v>1935</v>
      </c>
      <c r="F715" s="63" t="s">
        <v>162</v>
      </c>
      <c r="G715" s="63" t="s">
        <v>1937</v>
      </c>
      <c r="H715" s="62" t="s">
        <v>1936</v>
      </c>
      <c r="I715" s="62" t="s">
        <v>1936</v>
      </c>
    </row>
    <row r="716" spans="1:9" ht="12.75" customHeight="1">
      <c r="A716" s="29" t="str">
        <f>IF(D716=著作者名検索!$B$2,ROW(),"")</f>
        <v/>
      </c>
      <c r="B716" s="29" t="str">
        <f>IF(E716=仮名検索!$B$2,ROW(),"")</f>
        <v/>
      </c>
      <c r="C716" s="29" t="str">
        <f>IF(H716=書名検索!$B$2,ROW(),"")</f>
        <v/>
      </c>
      <c r="D716" s="66" t="s">
        <v>1938</v>
      </c>
      <c r="E716" s="66" t="s">
        <v>1938</v>
      </c>
      <c r="F716" s="67" t="s">
        <v>48</v>
      </c>
      <c r="G716" s="67" t="s">
        <v>814</v>
      </c>
      <c r="H716" s="73" t="s">
        <v>1939</v>
      </c>
      <c r="I716" s="70" t="s">
        <v>816</v>
      </c>
    </row>
    <row r="717" spans="1:9" ht="12.75" customHeight="1">
      <c r="A717" s="29" t="str">
        <f>IF(D717=著作者名検索!$B$2,ROW(),"")</f>
        <v/>
      </c>
      <c r="B717" s="29" t="str">
        <f>IF(E717=仮名検索!$B$2,ROW(),"")</f>
        <v/>
      </c>
      <c r="C717" s="29" t="str">
        <f>IF(H717=書名検索!$B$2,ROW(),"")</f>
        <v/>
      </c>
      <c r="D717" s="71" t="s">
        <v>1940</v>
      </c>
      <c r="E717" s="71" t="s">
        <v>1941</v>
      </c>
      <c r="F717" s="72" t="s">
        <v>226</v>
      </c>
      <c r="G717" s="72" t="s">
        <v>526</v>
      </c>
      <c r="H717" s="71" t="s">
        <v>1942</v>
      </c>
      <c r="I717" s="71" t="s">
        <v>528</v>
      </c>
    </row>
    <row r="718" spans="1:9" ht="12.75" customHeight="1">
      <c r="A718" s="29" t="str">
        <f>IF(D718=著作者名検索!$B$2,ROW(),"")</f>
        <v/>
      </c>
      <c r="B718" s="29" t="str">
        <f>IF(E718=仮名検索!$B$2,ROW(),"")</f>
        <v/>
      </c>
      <c r="C718" s="29" t="str">
        <f>IF(H718=書名検索!$B$2,ROW(),"")</f>
        <v/>
      </c>
      <c r="D718" s="62" t="s">
        <v>1943</v>
      </c>
      <c r="E718" s="62" t="s">
        <v>1944</v>
      </c>
      <c r="F718" s="63" t="s">
        <v>162</v>
      </c>
      <c r="G718" s="63" t="s">
        <v>1945</v>
      </c>
      <c r="H718" s="62" t="s">
        <v>1946</v>
      </c>
      <c r="I718" s="62" t="s">
        <v>674</v>
      </c>
    </row>
    <row r="719" spans="1:9" ht="12.75" customHeight="1">
      <c r="A719" s="29" t="str">
        <f>IF(D719=著作者名検索!$B$2,ROW(),"")</f>
        <v/>
      </c>
      <c r="B719" s="29" t="str">
        <f>IF(E719=仮名検索!$B$2,ROW(),"")</f>
        <v/>
      </c>
      <c r="C719" s="29" t="str">
        <f>IF(H719=書名検索!$B$2,ROW(),"")</f>
        <v/>
      </c>
      <c r="D719" s="66" t="s">
        <v>1947</v>
      </c>
      <c r="E719" s="66" t="s">
        <v>1948</v>
      </c>
      <c r="F719" s="67" t="s">
        <v>226</v>
      </c>
      <c r="G719" s="67" t="s">
        <v>454</v>
      </c>
      <c r="H719" s="69" t="s">
        <v>1949</v>
      </c>
      <c r="I719" s="70" t="s">
        <v>21</v>
      </c>
    </row>
    <row r="720" spans="1:9" ht="12.75" customHeight="1">
      <c r="A720" s="29" t="str">
        <f>IF(D720=著作者名検索!$B$2,ROW(),"")</f>
        <v/>
      </c>
      <c r="B720" s="29" t="str">
        <f>IF(E720=仮名検索!$B$2,ROW(),"")</f>
        <v/>
      </c>
      <c r="C720" s="29" t="str">
        <f>IF(H720=書名検索!$B$2,ROW(),"")</f>
        <v/>
      </c>
      <c r="D720" s="59" t="s">
        <v>1950</v>
      </c>
      <c r="E720" s="59" t="s">
        <v>1951</v>
      </c>
      <c r="F720" s="61" t="s">
        <v>34</v>
      </c>
      <c r="G720" s="60" t="s">
        <v>29</v>
      </c>
      <c r="H720" s="59" t="s">
        <v>1952</v>
      </c>
      <c r="I720" s="74" t="s">
        <v>386</v>
      </c>
    </row>
    <row r="721" spans="1:9" ht="12.75" customHeight="1">
      <c r="A721" s="29" t="str">
        <f>IF(D721=著作者名検索!$B$2,ROW(),"")</f>
        <v/>
      </c>
      <c r="B721" s="29" t="str">
        <f>IF(E721=仮名検索!$B$2,ROW(),"")</f>
        <v/>
      </c>
      <c r="C721" s="29" t="str">
        <f>IF(H721=書名検索!$B$2,ROW(),"")</f>
        <v/>
      </c>
      <c r="D721" s="62" t="s">
        <v>1953</v>
      </c>
      <c r="E721" s="62" t="s">
        <v>1954</v>
      </c>
      <c r="F721" s="63" t="s">
        <v>162</v>
      </c>
      <c r="G721" s="63" t="s">
        <v>234</v>
      </c>
      <c r="H721" s="62" t="s">
        <v>1955</v>
      </c>
      <c r="I721" s="62" t="s">
        <v>236</v>
      </c>
    </row>
    <row r="722" spans="1:9" ht="12.75" customHeight="1">
      <c r="A722" s="29" t="str">
        <f>IF(D722=著作者名検索!$B$2,ROW(),"")</f>
        <v/>
      </c>
      <c r="B722" s="29" t="str">
        <f>IF(E722=仮名検索!$B$2,ROW(),"")</f>
        <v/>
      </c>
      <c r="C722" s="29" t="str">
        <f>IF(H722=書名検索!$B$2,ROW(),"")</f>
        <v/>
      </c>
      <c r="D722" s="59" t="s">
        <v>1956</v>
      </c>
      <c r="E722" s="74" t="s">
        <v>1957</v>
      </c>
      <c r="F722" s="61" t="s">
        <v>28</v>
      </c>
      <c r="G722" s="61" t="s">
        <v>29</v>
      </c>
      <c r="H722" s="59" t="s">
        <v>1030</v>
      </c>
      <c r="I722" s="74" t="s">
        <v>550</v>
      </c>
    </row>
    <row r="723" spans="1:9" ht="12.75" customHeight="1">
      <c r="A723" s="29" t="str">
        <f>IF(D723=著作者名検索!$B$2,ROW(),"")</f>
        <v/>
      </c>
      <c r="B723" s="29" t="str">
        <f>IF(E723=仮名検索!$B$2,ROW(),"")</f>
        <v/>
      </c>
      <c r="C723" s="29" t="str">
        <f>IF(H723=書名検索!$B$2,ROW(),"")</f>
        <v/>
      </c>
      <c r="D723" s="71" t="s">
        <v>1958</v>
      </c>
      <c r="E723" s="71" t="s">
        <v>1959</v>
      </c>
      <c r="F723" s="72" t="s">
        <v>24</v>
      </c>
      <c r="G723" s="72">
        <v>87</v>
      </c>
      <c r="H723" s="71" t="s">
        <v>1960</v>
      </c>
      <c r="I723" s="71" t="s">
        <v>130</v>
      </c>
    </row>
    <row r="724" spans="1:9" ht="12.75" customHeight="1">
      <c r="A724" s="29" t="str">
        <f>IF(D724=著作者名検索!$B$2,ROW(),"")</f>
        <v/>
      </c>
      <c r="B724" s="29" t="str">
        <f>IF(E724=仮名検索!$B$2,ROW(),"")</f>
        <v/>
      </c>
      <c r="C724" s="29" t="str">
        <f>IF(H724=書名検索!$B$2,ROW(),"")</f>
        <v/>
      </c>
      <c r="D724" s="62" t="s">
        <v>1958</v>
      </c>
      <c r="E724" s="62" t="s">
        <v>1959</v>
      </c>
      <c r="F724" s="63" t="s">
        <v>222</v>
      </c>
      <c r="G724" s="63">
        <v>89</v>
      </c>
      <c r="H724" s="62" t="s">
        <v>1961</v>
      </c>
      <c r="I724" s="62" t="s">
        <v>1961</v>
      </c>
    </row>
    <row r="725" spans="1:9" ht="12.75" customHeight="1">
      <c r="A725" s="29" t="str">
        <f>IF(D725=著作者名検索!$B$2,ROW(),"")</f>
        <v/>
      </c>
      <c r="B725" s="29" t="str">
        <f>IF(E725=仮名検索!$B$2,ROW(),"")</f>
        <v/>
      </c>
      <c r="C725" s="29" t="str">
        <f>IF(H725=書名検索!$B$2,ROW(),"")</f>
        <v/>
      </c>
      <c r="D725" s="62" t="s">
        <v>1962</v>
      </c>
      <c r="E725" s="62" t="s">
        <v>1963</v>
      </c>
      <c r="F725" s="63" t="s">
        <v>222</v>
      </c>
      <c r="G725" s="63">
        <v>155</v>
      </c>
      <c r="H725" s="62" t="s">
        <v>1964</v>
      </c>
      <c r="I725" s="62" t="s">
        <v>1964</v>
      </c>
    </row>
    <row r="726" spans="1:9" ht="12.75" customHeight="1">
      <c r="A726" s="29" t="str">
        <f>IF(D726=著作者名検索!$B$2,ROW(),"")</f>
        <v/>
      </c>
      <c r="B726" s="29" t="str">
        <f>IF(E726=仮名検索!$B$2,ROW(),"")</f>
        <v/>
      </c>
      <c r="C726" s="29" t="str">
        <f>IF(H726=書名検索!$B$2,ROW(),"")</f>
        <v/>
      </c>
      <c r="D726" s="66" t="s">
        <v>1965</v>
      </c>
      <c r="E726" s="66" t="s">
        <v>1966</v>
      </c>
      <c r="F726" s="67" t="s">
        <v>226</v>
      </c>
      <c r="G726" s="67" t="s">
        <v>894</v>
      </c>
      <c r="H726" s="68" t="s">
        <v>1967</v>
      </c>
      <c r="I726" s="70" t="s">
        <v>21</v>
      </c>
    </row>
    <row r="727" spans="1:9" ht="12.75" customHeight="1">
      <c r="A727" s="29" t="str">
        <f>IF(D727=著作者名検索!$B$2,ROW(),"")</f>
        <v/>
      </c>
      <c r="B727" s="29" t="str">
        <f>IF(E727=仮名検索!$B$2,ROW(),"")</f>
        <v/>
      </c>
      <c r="C727" s="29" t="str">
        <f>IF(H727=書名検索!$B$2,ROW(),"")</f>
        <v/>
      </c>
      <c r="D727" s="62" t="s">
        <v>1968</v>
      </c>
      <c r="E727" s="62" t="s">
        <v>1969</v>
      </c>
      <c r="F727" s="63" t="s">
        <v>65</v>
      </c>
      <c r="G727" s="63">
        <v>42</v>
      </c>
      <c r="H727" s="62" t="s">
        <v>1970</v>
      </c>
      <c r="I727" s="62" t="s">
        <v>371</v>
      </c>
    </row>
    <row r="728" spans="1:9" ht="12.75" customHeight="1">
      <c r="A728" s="29" t="str">
        <f>IF(D728=著作者名検索!$B$2,ROW(),"")</f>
        <v/>
      </c>
      <c r="B728" s="29" t="str">
        <f>IF(E728=仮名検索!$B$2,ROW(),"")</f>
        <v/>
      </c>
      <c r="C728" s="29" t="str">
        <f>IF(H728=書名検索!$B$2,ROW(),"")</f>
        <v/>
      </c>
      <c r="D728" s="62" t="s">
        <v>1968</v>
      </c>
      <c r="E728" s="62" t="s">
        <v>1969</v>
      </c>
      <c r="F728" s="63" t="s">
        <v>273</v>
      </c>
      <c r="G728" s="63">
        <v>87</v>
      </c>
      <c r="H728" s="62" t="s">
        <v>1971</v>
      </c>
      <c r="I728" s="62" t="s">
        <v>280</v>
      </c>
    </row>
    <row r="729" spans="1:9" ht="12.75" customHeight="1">
      <c r="A729" s="29" t="str">
        <f>IF(D729=著作者名検索!$B$2,ROW(),"")</f>
        <v/>
      </c>
      <c r="B729" s="29" t="str">
        <f>IF(E729=仮名検索!$B$2,ROW(),"")</f>
        <v/>
      </c>
      <c r="C729" s="29" t="str">
        <f>IF(H729=書名検索!$B$2,ROW(),"")</f>
        <v/>
      </c>
      <c r="D729" s="62" t="s">
        <v>1968</v>
      </c>
      <c r="E729" s="62" t="s">
        <v>1969</v>
      </c>
      <c r="F729" s="63" t="s">
        <v>115</v>
      </c>
      <c r="G729" s="63">
        <v>93</v>
      </c>
      <c r="H729" s="62" t="s">
        <v>1972</v>
      </c>
      <c r="I729" s="62" t="s">
        <v>924</v>
      </c>
    </row>
    <row r="730" spans="1:9" ht="12.75" customHeight="1">
      <c r="A730" s="29" t="str">
        <f>IF(D730=著作者名検索!$B$2,ROW(),"")</f>
        <v/>
      </c>
      <c r="B730" s="29" t="str">
        <f>IF(E730=仮名検索!$B$2,ROW(),"")</f>
        <v/>
      </c>
      <c r="C730" s="29" t="str">
        <f>IF(H730=書名検索!$B$2,ROW(),"")</f>
        <v/>
      </c>
      <c r="D730" s="62" t="s">
        <v>1968</v>
      </c>
      <c r="E730" s="62" t="s">
        <v>1969</v>
      </c>
      <c r="F730" s="63" t="s">
        <v>115</v>
      </c>
      <c r="G730" s="63">
        <v>301</v>
      </c>
      <c r="H730" s="62" t="s">
        <v>1973</v>
      </c>
      <c r="I730" s="64" t="s">
        <v>123</v>
      </c>
    </row>
    <row r="731" spans="1:9" ht="12.75" customHeight="1">
      <c r="A731" s="29" t="str">
        <f>IF(D731=著作者名検索!$B$2,ROW(),"")</f>
        <v/>
      </c>
      <c r="B731" s="29" t="str">
        <f>IF(E731=仮名検索!$B$2,ROW(),"")</f>
        <v/>
      </c>
      <c r="C731" s="29" t="str">
        <f>IF(H731=書名検索!$B$2,ROW(),"")</f>
        <v/>
      </c>
      <c r="D731" s="62" t="s">
        <v>1968</v>
      </c>
      <c r="E731" s="62" t="s">
        <v>1969</v>
      </c>
      <c r="F731" s="63" t="s">
        <v>162</v>
      </c>
      <c r="G731" s="63" t="s">
        <v>1204</v>
      </c>
      <c r="H731" s="62" t="s">
        <v>1974</v>
      </c>
      <c r="I731" s="62" t="s">
        <v>378</v>
      </c>
    </row>
    <row r="732" spans="1:9" ht="12.75" customHeight="1">
      <c r="A732" s="29" t="str">
        <f>IF(D732=著作者名検索!$B$2,ROW(),"")</f>
        <v/>
      </c>
      <c r="B732" s="29" t="str">
        <f>IF(E732=仮名検索!$B$2,ROW(),"")</f>
        <v/>
      </c>
      <c r="C732" s="29" t="str">
        <f>IF(H732=書名検索!$B$2,ROW(),"")</f>
        <v/>
      </c>
      <c r="D732" s="62" t="s">
        <v>1968</v>
      </c>
      <c r="E732" s="62" t="s">
        <v>1969</v>
      </c>
      <c r="F732" s="63" t="s">
        <v>162</v>
      </c>
      <c r="G732" s="63" t="s">
        <v>1755</v>
      </c>
      <c r="H732" s="62" t="s">
        <v>1975</v>
      </c>
      <c r="I732" s="62" t="s">
        <v>236</v>
      </c>
    </row>
    <row r="733" spans="1:9" ht="12.75" customHeight="1">
      <c r="A733" s="29" t="str">
        <f>IF(D733=著作者名検索!$B$2,ROW(),"")</f>
        <v/>
      </c>
      <c r="B733" s="29" t="str">
        <f>IF(E733=仮名検索!$B$2,ROW(),"")</f>
        <v/>
      </c>
      <c r="C733" s="29" t="str">
        <f>IF(H733=書名検索!$B$2,ROW(),"")</f>
        <v/>
      </c>
      <c r="D733" s="62" t="s">
        <v>1976</v>
      </c>
      <c r="E733" s="62" t="s">
        <v>1977</v>
      </c>
      <c r="F733" s="63" t="s">
        <v>273</v>
      </c>
      <c r="G733" s="63">
        <v>102</v>
      </c>
      <c r="H733" s="62" t="s">
        <v>1978</v>
      </c>
      <c r="I733" s="62" t="s">
        <v>1978</v>
      </c>
    </row>
    <row r="734" spans="1:9" ht="12.75" customHeight="1">
      <c r="A734" s="29" t="str">
        <f>IF(D734=著作者名検索!$B$2,ROW(),"")</f>
        <v/>
      </c>
      <c r="B734" s="29" t="str">
        <f>IF(E734=仮名検索!$B$2,ROW(),"")</f>
        <v/>
      </c>
      <c r="C734" s="29" t="str">
        <f>IF(H734=書名検索!$B$2,ROW(),"")</f>
        <v/>
      </c>
      <c r="D734" s="62" t="s">
        <v>1976</v>
      </c>
      <c r="E734" s="62" t="s">
        <v>1977</v>
      </c>
      <c r="F734" s="63" t="s">
        <v>115</v>
      </c>
      <c r="G734" s="63">
        <v>299</v>
      </c>
      <c r="H734" s="64" t="s">
        <v>1979</v>
      </c>
      <c r="I734" s="64" t="s">
        <v>123</v>
      </c>
    </row>
    <row r="735" spans="1:9" ht="12.75" customHeight="1">
      <c r="A735" s="29" t="str">
        <f>IF(D735=著作者名検索!$B$2,ROW(),"")</f>
        <v/>
      </c>
      <c r="B735" s="29" t="str">
        <f>IF(E735=仮名検索!$B$2,ROW(),"")</f>
        <v/>
      </c>
      <c r="C735" s="29" t="str">
        <f>IF(H735=書名検索!$B$2,ROW(),"")</f>
        <v/>
      </c>
      <c r="D735" s="62" t="s">
        <v>1980</v>
      </c>
      <c r="E735" s="62" t="s">
        <v>1981</v>
      </c>
      <c r="F735" s="63" t="s">
        <v>65</v>
      </c>
      <c r="G735" s="63">
        <v>191</v>
      </c>
      <c r="H735" s="64" t="s">
        <v>1982</v>
      </c>
      <c r="I735" s="64" t="s">
        <v>375</v>
      </c>
    </row>
    <row r="736" spans="1:9" ht="12.75" customHeight="1">
      <c r="A736" s="29" t="str">
        <f>IF(D736=著作者名検索!$B$2,ROW(),"")</f>
        <v/>
      </c>
      <c r="B736" s="29" t="str">
        <f>IF(E736=仮名検索!$B$2,ROW(),"")</f>
        <v/>
      </c>
      <c r="C736" s="29" t="str">
        <f>IF(H736=書名検索!$B$2,ROW(),"")</f>
        <v/>
      </c>
      <c r="D736" s="62" t="s">
        <v>1980</v>
      </c>
      <c r="E736" s="62" t="s">
        <v>1981</v>
      </c>
      <c r="F736" s="63" t="s">
        <v>115</v>
      </c>
      <c r="G736" s="63">
        <v>298</v>
      </c>
      <c r="H736" s="64" t="s">
        <v>1983</v>
      </c>
      <c r="I736" s="64" t="s">
        <v>123</v>
      </c>
    </row>
    <row r="737" spans="1:9" ht="12.75" customHeight="1">
      <c r="A737" s="29" t="str">
        <f>IF(D737=著作者名検索!$B$2,ROW(),"")</f>
        <v/>
      </c>
      <c r="B737" s="29" t="str">
        <f>IF(E737=仮名検索!$B$2,ROW(),"")</f>
        <v/>
      </c>
      <c r="C737" s="29" t="str">
        <f>IF(H737=書名検索!$B$2,ROW(),"")</f>
        <v/>
      </c>
      <c r="D737" s="71" t="s">
        <v>1984</v>
      </c>
      <c r="E737" s="71" t="s">
        <v>1985</v>
      </c>
      <c r="F737" s="72" t="s">
        <v>85</v>
      </c>
      <c r="G737" s="72" t="s">
        <v>179</v>
      </c>
      <c r="H737" s="71" t="s">
        <v>1986</v>
      </c>
      <c r="I737" s="71" t="s">
        <v>181</v>
      </c>
    </row>
    <row r="738" spans="1:9" ht="12.75" customHeight="1">
      <c r="A738" s="29" t="str">
        <f>IF(D738=著作者名検索!$B$2,ROW(),"")</f>
        <v/>
      </c>
      <c r="B738" s="29" t="str">
        <f>IF(E738=仮名検索!$B$2,ROW(),"")</f>
        <v/>
      </c>
      <c r="C738" s="29" t="str">
        <f>IF(H738=書名検索!$B$2,ROW(),"")</f>
        <v/>
      </c>
      <c r="D738" s="62" t="s">
        <v>1987</v>
      </c>
      <c r="E738" s="62" t="s">
        <v>1988</v>
      </c>
      <c r="F738" s="63" t="s">
        <v>115</v>
      </c>
      <c r="G738" s="63">
        <v>68</v>
      </c>
      <c r="H738" s="64" t="s">
        <v>1989</v>
      </c>
      <c r="I738" s="64" t="s">
        <v>402</v>
      </c>
    </row>
    <row r="739" spans="1:9" ht="12.75" customHeight="1">
      <c r="A739" s="29" t="str">
        <f>IF(D739=著作者名検索!$B$2,ROW(),"")</f>
        <v/>
      </c>
      <c r="B739" s="29" t="str">
        <f>IF(E739=仮名検索!$B$2,ROW(),"")</f>
        <v/>
      </c>
      <c r="C739" s="29" t="str">
        <f>IF(H739=書名検索!$B$2,ROW(),"")</f>
        <v/>
      </c>
      <c r="D739" s="66" t="s">
        <v>1990</v>
      </c>
      <c r="E739" s="66" t="s">
        <v>1991</v>
      </c>
      <c r="F739" s="67" t="s">
        <v>24</v>
      </c>
      <c r="G739" s="67">
        <v>281</v>
      </c>
      <c r="H739" s="68" t="s">
        <v>1992</v>
      </c>
      <c r="I739" s="70" t="s">
        <v>21</v>
      </c>
    </row>
    <row r="740" spans="1:9" ht="12.75" customHeight="1">
      <c r="A740" s="29" t="str">
        <f>IF(D740=著作者名検索!$B$2,ROW(),"")</f>
        <v/>
      </c>
      <c r="B740" s="29" t="str">
        <f>IF(E740=仮名検索!$B$2,ROW(),"")</f>
        <v/>
      </c>
      <c r="C740" s="29" t="str">
        <f>IF(H740=書名検索!$B$2,ROW(),"")</f>
        <v/>
      </c>
      <c r="D740" s="62" t="s">
        <v>1993</v>
      </c>
      <c r="E740" s="62" t="s">
        <v>1994</v>
      </c>
      <c r="F740" s="63" t="s">
        <v>65</v>
      </c>
      <c r="G740" s="63">
        <v>171</v>
      </c>
      <c r="H740" s="64" t="s">
        <v>1995</v>
      </c>
      <c r="I740" s="64" t="s">
        <v>1995</v>
      </c>
    </row>
    <row r="741" spans="1:9" ht="12.75" customHeight="1">
      <c r="A741" s="29" t="str">
        <f>IF(D741=著作者名検索!$B$2,ROW(),"")</f>
        <v/>
      </c>
      <c r="B741" s="29" t="str">
        <f>IF(E741=仮名検索!$B$2,ROW(),"")</f>
        <v/>
      </c>
      <c r="C741" s="29" t="str">
        <f>IF(H741=書名検索!$B$2,ROW(),"")</f>
        <v/>
      </c>
      <c r="D741" s="71" t="s">
        <v>1996</v>
      </c>
      <c r="E741" s="71" t="s">
        <v>1997</v>
      </c>
      <c r="F741" s="72" t="s">
        <v>48</v>
      </c>
      <c r="G741" s="72" t="s">
        <v>586</v>
      </c>
      <c r="H741" s="71" t="s">
        <v>1998</v>
      </c>
      <c r="I741" s="71" t="s">
        <v>588</v>
      </c>
    </row>
    <row r="742" spans="1:9" ht="12.75" customHeight="1">
      <c r="A742" s="29" t="str">
        <f>IF(D742=著作者名検索!$B$2,ROW(),"")</f>
        <v/>
      </c>
      <c r="B742" s="29" t="str">
        <f>IF(E742=仮名検索!$B$2,ROW(),"")</f>
        <v/>
      </c>
      <c r="C742" s="29" t="str">
        <f>IF(H742=書名検索!$B$2,ROW(),"")</f>
        <v/>
      </c>
      <c r="D742" s="71" t="s">
        <v>1999</v>
      </c>
      <c r="E742" s="71" t="s">
        <v>2000</v>
      </c>
      <c r="F742" s="72" t="s">
        <v>85</v>
      </c>
      <c r="G742" s="72" t="s">
        <v>167</v>
      </c>
      <c r="H742" s="71" t="s">
        <v>2001</v>
      </c>
      <c r="I742" s="71" t="s">
        <v>1219</v>
      </c>
    </row>
    <row r="743" spans="1:9" ht="12.75" customHeight="1">
      <c r="A743" s="29" t="str">
        <f>IF(D743=著作者名検索!$B$2,ROW(),"")</f>
        <v/>
      </c>
      <c r="B743" s="29" t="str">
        <f>IF(E743=仮名検索!$B$2,ROW(),"")</f>
        <v/>
      </c>
      <c r="C743" s="29" t="str">
        <f>IF(H743=書名検索!$B$2,ROW(),"")</f>
        <v/>
      </c>
      <c r="D743" s="66" t="s">
        <v>2002</v>
      </c>
      <c r="E743" s="66" t="s">
        <v>2003</v>
      </c>
      <c r="F743" s="67" t="s">
        <v>24</v>
      </c>
      <c r="G743" s="67">
        <v>281</v>
      </c>
      <c r="H743" s="68" t="s">
        <v>2004</v>
      </c>
      <c r="I743" s="70" t="s">
        <v>21</v>
      </c>
    </row>
    <row r="744" spans="1:9" ht="12.75" customHeight="1">
      <c r="A744" s="29" t="str">
        <f>IF(D744=著作者名検索!$B$2,ROW(),"")</f>
        <v/>
      </c>
      <c r="B744" s="29" t="str">
        <f>IF(E744=仮名検索!$B$2,ROW(),"")</f>
        <v/>
      </c>
      <c r="C744" s="29" t="str">
        <f>IF(H744=書名検索!$B$2,ROW(),"")</f>
        <v/>
      </c>
      <c r="D744" s="66" t="s">
        <v>2005</v>
      </c>
      <c r="E744" s="66" t="s">
        <v>2005</v>
      </c>
      <c r="F744" s="67" t="s">
        <v>75</v>
      </c>
      <c r="G744" s="67">
        <v>271</v>
      </c>
      <c r="H744" s="68" t="s">
        <v>2006</v>
      </c>
      <c r="I744" s="70" t="s">
        <v>21</v>
      </c>
    </row>
    <row r="745" spans="1:9" ht="12.75" customHeight="1">
      <c r="A745" s="29" t="str">
        <f>IF(D745=著作者名検索!$B$2,ROW(),"")</f>
        <v/>
      </c>
      <c r="B745" s="29" t="str">
        <f>IF(E745=仮名検索!$B$2,ROW(),"")</f>
        <v/>
      </c>
      <c r="C745" s="29" t="str">
        <f>IF(H745=書名検索!$B$2,ROW(),"")</f>
        <v/>
      </c>
      <c r="D745" s="71" t="s">
        <v>2007</v>
      </c>
      <c r="E745" s="71" t="s">
        <v>2008</v>
      </c>
      <c r="F745" s="72" t="s">
        <v>48</v>
      </c>
      <c r="G745" s="72" t="s">
        <v>1708</v>
      </c>
      <c r="H745" s="71" t="s">
        <v>2009</v>
      </c>
      <c r="I745" s="71" t="s">
        <v>1710</v>
      </c>
    </row>
    <row r="746" spans="1:9" ht="12.75" customHeight="1">
      <c r="A746" s="29" t="str">
        <f>IF(D746=著作者名検索!$B$2,ROW(),"")</f>
        <v/>
      </c>
      <c r="B746" s="29" t="str">
        <f>IF(E746=仮名検索!$B$2,ROW(),"")</f>
        <v/>
      </c>
      <c r="C746" s="29" t="str">
        <f>IF(H746=書名検索!$B$2,ROW(),"")</f>
        <v/>
      </c>
      <c r="D746" s="66" t="s">
        <v>2010</v>
      </c>
      <c r="E746" s="66" t="s">
        <v>2011</v>
      </c>
      <c r="F746" s="67" t="s">
        <v>48</v>
      </c>
      <c r="G746" s="67" t="s">
        <v>814</v>
      </c>
      <c r="H746" s="73" t="s">
        <v>2012</v>
      </c>
      <c r="I746" s="70" t="s">
        <v>816</v>
      </c>
    </row>
    <row r="747" spans="1:9" ht="12.75" customHeight="1">
      <c r="A747" s="29" t="str">
        <f>IF(D747=著作者名検索!$B$2,ROW(),"")</f>
        <v/>
      </c>
      <c r="B747" s="29" t="str">
        <f>IF(E747=仮名検索!$B$2,ROW(),"")</f>
        <v/>
      </c>
      <c r="C747" s="29" t="str">
        <f>IF(H747=書名検索!$B$2,ROW(),"")</f>
        <v/>
      </c>
      <c r="D747" s="66" t="s">
        <v>2013</v>
      </c>
      <c r="E747" s="66" t="s">
        <v>2014</v>
      </c>
      <c r="F747" s="67" t="s">
        <v>75</v>
      </c>
      <c r="G747" s="67">
        <v>270</v>
      </c>
      <c r="H747" s="68" t="s">
        <v>2015</v>
      </c>
      <c r="I747" s="70" t="s">
        <v>21</v>
      </c>
    </row>
    <row r="748" spans="1:9" ht="12.75" customHeight="1">
      <c r="A748" s="29" t="str">
        <f>IF(D748=著作者名検索!$B$2,ROW(),"")</f>
        <v/>
      </c>
      <c r="B748" s="29" t="str">
        <f>IF(E748=仮名検索!$B$2,ROW(),"")</f>
        <v/>
      </c>
      <c r="C748" s="29" t="str">
        <f>IF(H748=書名検索!$B$2,ROW(),"")</f>
        <v/>
      </c>
      <c r="D748" s="59" t="s">
        <v>2016</v>
      </c>
      <c r="E748" s="74" t="s">
        <v>2017</v>
      </c>
      <c r="F748" s="61" t="s">
        <v>28</v>
      </c>
      <c r="G748" s="61" t="s">
        <v>43</v>
      </c>
      <c r="H748" s="59" t="s">
        <v>2018</v>
      </c>
      <c r="I748" s="74" t="s">
        <v>2019</v>
      </c>
    </row>
    <row r="749" spans="1:9" ht="12.75" customHeight="1">
      <c r="A749" s="29" t="str">
        <f>IF(D749=著作者名検索!$B$2,ROW(),"")</f>
        <v/>
      </c>
      <c r="B749" s="29" t="str">
        <f>IF(E749=仮名検索!$B$2,ROW(),"")</f>
        <v/>
      </c>
      <c r="C749" s="29" t="str">
        <f>IF(H749=書名検索!$B$2,ROW(),"")</f>
        <v/>
      </c>
      <c r="D749" s="62" t="s">
        <v>2020</v>
      </c>
      <c r="E749" s="62" t="s">
        <v>2021</v>
      </c>
      <c r="F749" s="63" t="s">
        <v>115</v>
      </c>
      <c r="G749" s="63">
        <v>249</v>
      </c>
      <c r="H749" s="64" t="s">
        <v>2022</v>
      </c>
      <c r="I749" s="64" t="s">
        <v>244</v>
      </c>
    </row>
    <row r="750" spans="1:9" ht="12.75" customHeight="1">
      <c r="A750" s="29" t="str">
        <f>IF(D750=著作者名検索!$B$2,ROW(),"")</f>
        <v/>
      </c>
      <c r="B750" s="29" t="str">
        <f>IF(E750=仮名検索!$B$2,ROW(),"")</f>
        <v/>
      </c>
      <c r="C750" s="29" t="str">
        <f>IF(H750=書名検索!$B$2,ROW(),"")</f>
        <v/>
      </c>
      <c r="D750" s="62" t="s">
        <v>2020</v>
      </c>
      <c r="E750" s="62" t="s">
        <v>2021</v>
      </c>
      <c r="F750" s="63" t="s">
        <v>115</v>
      </c>
      <c r="G750" s="63">
        <v>291</v>
      </c>
      <c r="H750" s="64" t="s">
        <v>2023</v>
      </c>
      <c r="I750" s="62" t="s">
        <v>117</v>
      </c>
    </row>
    <row r="751" spans="1:9" ht="12.75" customHeight="1">
      <c r="A751" s="29" t="str">
        <f>IF(D751=著作者名検索!$B$2,ROW(),"")</f>
        <v/>
      </c>
      <c r="B751" s="29" t="str">
        <f>IF(E751=仮名検索!$B$2,ROW(),"")</f>
        <v/>
      </c>
      <c r="C751" s="29" t="str">
        <f>IF(H751=書名検索!$B$2,ROW(),"")</f>
        <v/>
      </c>
      <c r="D751" s="62" t="s">
        <v>2020</v>
      </c>
      <c r="E751" s="62" t="s">
        <v>2021</v>
      </c>
      <c r="F751" s="63" t="s">
        <v>115</v>
      </c>
      <c r="G751" s="63">
        <v>298</v>
      </c>
      <c r="H751" s="64" t="s">
        <v>2024</v>
      </c>
      <c r="I751" s="64" t="s">
        <v>123</v>
      </c>
    </row>
    <row r="752" spans="1:9" ht="12.75" customHeight="1">
      <c r="A752" s="29" t="str">
        <f>IF(D752=著作者名検索!$B$2,ROW(),"")</f>
        <v/>
      </c>
      <c r="B752" s="29" t="str">
        <f>IF(E752=仮名検索!$B$2,ROW(),"")</f>
        <v/>
      </c>
      <c r="C752" s="29" t="str">
        <f>IF(H752=書名検索!$B$2,ROW(),"")</f>
        <v/>
      </c>
      <c r="D752" s="62" t="s">
        <v>2020</v>
      </c>
      <c r="E752" s="62" t="s">
        <v>2021</v>
      </c>
      <c r="F752" s="63" t="s">
        <v>115</v>
      </c>
      <c r="G752" s="63">
        <v>299</v>
      </c>
      <c r="H752" s="64" t="s">
        <v>2025</v>
      </c>
      <c r="I752" s="64" t="s">
        <v>123</v>
      </c>
    </row>
    <row r="753" spans="1:9" ht="12.75" customHeight="1">
      <c r="A753" s="29" t="str">
        <f>IF(D753=著作者名検索!$B$2,ROW(),"")</f>
        <v/>
      </c>
      <c r="B753" s="29" t="str">
        <f>IF(E753=仮名検索!$B$2,ROW(),"")</f>
        <v/>
      </c>
      <c r="C753" s="29" t="str">
        <f>IF(H753=書名検索!$B$2,ROW(),"")</f>
        <v/>
      </c>
      <c r="D753" s="62" t="s">
        <v>2020</v>
      </c>
      <c r="E753" s="62" t="s">
        <v>2021</v>
      </c>
      <c r="F753" s="63" t="s">
        <v>28</v>
      </c>
      <c r="G753" s="63" t="s">
        <v>2026</v>
      </c>
      <c r="H753" s="64" t="s">
        <v>2022</v>
      </c>
      <c r="I753" s="64" t="s">
        <v>2022</v>
      </c>
    </row>
    <row r="754" spans="1:9" ht="12.75" customHeight="1">
      <c r="A754" s="29" t="str">
        <f>IF(D754=著作者名検索!$B$2,ROW(),"")</f>
        <v/>
      </c>
      <c r="B754" s="29" t="str">
        <f>IF(E754=仮名検索!$B$2,ROW(),"")</f>
        <v/>
      </c>
      <c r="C754" s="29" t="str">
        <f>IF(H754=書名検索!$B$2,ROW(),"")</f>
        <v/>
      </c>
      <c r="D754" s="59" t="s">
        <v>2027</v>
      </c>
      <c r="E754" s="60" t="s">
        <v>2028</v>
      </c>
      <c r="F754" s="61" t="s">
        <v>65</v>
      </c>
      <c r="G754" s="61" t="s">
        <v>29</v>
      </c>
      <c r="H754" s="59" t="s">
        <v>2029</v>
      </c>
      <c r="I754" s="76" t="s">
        <v>190</v>
      </c>
    </row>
    <row r="755" spans="1:9" ht="12.75" customHeight="1">
      <c r="A755" s="29" t="str">
        <f>IF(D755=著作者名検索!$B$2,ROW(),"")</f>
        <v/>
      </c>
      <c r="B755" s="29" t="str">
        <f>IF(E755=仮名検索!$B$2,ROW(),"")</f>
        <v/>
      </c>
      <c r="C755" s="29" t="str">
        <f>IF(H755=書名検索!$B$2,ROW(),"")</f>
        <v/>
      </c>
      <c r="D755" s="66" t="s">
        <v>2030</v>
      </c>
      <c r="E755" s="66" t="s">
        <v>2031</v>
      </c>
      <c r="F755" s="67" t="s">
        <v>48</v>
      </c>
      <c r="G755" s="67" t="s">
        <v>814</v>
      </c>
      <c r="H755" s="73" t="s">
        <v>2032</v>
      </c>
      <c r="I755" s="70" t="s">
        <v>816</v>
      </c>
    </row>
    <row r="756" spans="1:9" ht="12.75" customHeight="1">
      <c r="A756" s="29" t="str">
        <f>IF(D756=著作者名検索!$B$2,ROW(),"")</f>
        <v/>
      </c>
      <c r="B756" s="29" t="str">
        <f>IF(E756=仮名検索!$B$2,ROW(),"")</f>
        <v/>
      </c>
      <c r="C756" s="29" t="str">
        <f>IF(H756=書名検索!$B$2,ROW(),"")</f>
        <v/>
      </c>
      <c r="D756" s="71" t="s">
        <v>2030</v>
      </c>
      <c r="E756" s="71" t="s">
        <v>2031</v>
      </c>
      <c r="F756" s="72" t="s">
        <v>85</v>
      </c>
      <c r="G756" s="72" t="s">
        <v>179</v>
      </c>
      <c r="H756" s="71" t="s">
        <v>2033</v>
      </c>
      <c r="I756" s="71" t="s">
        <v>181</v>
      </c>
    </row>
    <row r="757" spans="1:9" ht="12.75" customHeight="1">
      <c r="A757" s="29" t="str">
        <f>IF(D757=著作者名検索!$B$2,ROW(),"")</f>
        <v/>
      </c>
      <c r="B757" s="29" t="str">
        <f>IF(E757=仮名検索!$B$2,ROW(),"")</f>
        <v/>
      </c>
      <c r="C757" s="29" t="str">
        <f>IF(H757=書名検索!$B$2,ROW(),"")</f>
        <v/>
      </c>
      <c r="D757" s="71" t="s">
        <v>2034</v>
      </c>
      <c r="E757" s="71" t="s">
        <v>2035</v>
      </c>
      <c r="F757" s="72" t="s">
        <v>75</v>
      </c>
      <c r="G757" s="72">
        <v>75</v>
      </c>
      <c r="H757" s="71" t="s">
        <v>2036</v>
      </c>
      <c r="I757" s="71" t="s">
        <v>1064</v>
      </c>
    </row>
    <row r="758" spans="1:9" ht="12.75" customHeight="1">
      <c r="A758" s="29" t="str">
        <f>IF(D758=著作者名検索!$B$2,ROW(),"")</f>
        <v/>
      </c>
      <c r="B758" s="29" t="str">
        <f>IF(E758=仮名検索!$B$2,ROW(),"")</f>
        <v/>
      </c>
      <c r="C758" s="29" t="str">
        <f>IF(H758=書名検索!$B$2,ROW(),"")</f>
        <v/>
      </c>
      <c r="D758" s="62" t="s">
        <v>2037</v>
      </c>
      <c r="E758" s="62" t="s">
        <v>2038</v>
      </c>
      <c r="F758" s="63" t="s">
        <v>222</v>
      </c>
      <c r="G758" s="63">
        <v>69</v>
      </c>
      <c r="H758" s="62" t="s">
        <v>2039</v>
      </c>
      <c r="I758" s="62" t="s">
        <v>2040</v>
      </c>
    </row>
    <row r="759" spans="1:9" ht="12.75" customHeight="1">
      <c r="A759" s="29" t="str">
        <f>IF(D759=著作者名検索!$B$2,ROW(),"")</f>
        <v/>
      </c>
      <c r="B759" s="29" t="str">
        <f>IF(E759=仮名検索!$B$2,ROW(),"")</f>
        <v/>
      </c>
      <c r="C759" s="29" t="str">
        <f>IF(H759=書名検索!$B$2,ROW(),"")</f>
        <v/>
      </c>
      <c r="D759" s="62" t="s">
        <v>2037</v>
      </c>
      <c r="E759" s="62" t="s">
        <v>2038</v>
      </c>
      <c r="F759" s="63" t="s">
        <v>222</v>
      </c>
      <c r="G759" s="63">
        <v>69</v>
      </c>
      <c r="H759" s="62" t="s">
        <v>2041</v>
      </c>
      <c r="I759" s="62" t="s">
        <v>2040</v>
      </c>
    </row>
    <row r="760" spans="1:9" ht="12.75" customHeight="1">
      <c r="A760" s="29" t="str">
        <f>IF(D760=著作者名検索!$B$2,ROW(),"")</f>
        <v/>
      </c>
      <c r="B760" s="29" t="str">
        <f>IF(E760=仮名検索!$B$2,ROW(),"")</f>
        <v/>
      </c>
      <c r="C760" s="29" t="str">
        <f>IF(H760=書名検索!$B$2,ROW(),"")</f>
        <v/>
      </c>
      <c r="D760" s="62" t="s">
        <v>2042</v>
      </c>
      <c r="E760" s="62" t="s">
        <v>2043</v>
      </c>
      <c r="F760" s="63" t="s">
        <v>65</v>
      </c>
      <c r="G760" s="63">
        <v>70</v>
      </c>
      <c r="H760" s="64" t="s">
        <v>2044</v>
      </c>
      <c r="I760" s="64" t="s">
        <v>2045</v>
      </c>
    </row>
    <row r="761" spans="1:9" ht="12.75" customHeight="1">
      <c r="A761" s="29" t="str">
        <f>IF(D761=著作者名検索!$B$2,ROW(),"")</f>
        <v/>
      </c>
      <c r="B761" s="29" t="str">
        <f>IF(E761=仮名検索!$B$2,ROW(),"")</f>
        <v/>
      </c>
      <c r="C761" s="29" t="str">
        <f>IF(H761=書名検索!$B$2,ROW(),"")</f>
        <v/>
      </c>
      <c r="D761" s="66" t="s">
        <v>2046</v>
      </c>
      <c r="E761" s="66" t="s">
        <v>2046</v>
      </c>
      <c r="F761" s="67" t="s">
        <v>48</v>
      </c>
      <c r="G761" s="67" t="s">
        <v>417</v>
      </c>
      <c r="H761" s="73" t="s">
        <v>2047</v>
      </c>
      <c r="I761" s="70" t="s">
        <v>419</v>
      </c>
    </row>
    <row r="762" spans="1:9" ht="12.75" customHeight="1">
      <c r="A762" s="29" t="str">
        <f>IF(D762=著作者名検索!$B$2,ROW(),"")</f>
        <v/>
      </c>
      <c r="B762" s="29" t="str">
        <f>IF(E762=仮名検索!$B$2,ROW(),"")</f>
        <v/>
      </c>
      <c r="C762" s="29" t="str">
        <f>IF(H762=書名検索!$B$2,ROW(),"")</f>
        <v/>
      </c>
      <c r="D762" s="62" t="s">
        <v>2048</v>
      </c>
      <c r="E762" s="62" t="s">
        <v>2049</v>
      </c>
      <c r="F762" s="63" t="s">
        <v>222</v>
      </c>
      <c r="G762" s="63">
        <v>231</v>
      </c>
      <c r="H762" s="62" t="s">
        <v>2050</v>
      </c>
      <c r="I762" s="62" t="s">
        <v>2050</v>
      </c>
    </row>
    <row r="763" spans="1:9" ht="12.75" customHeight="1">
      <c r="A763" s="29" t="str">
        <f>IF(D763=著作者名検索!$B$2,ROW(),"")</f>
        <v/>
      </c>
      <c r="B763" s="29" t="str">
        <f>IF(E763=仮名検索!$B$2,ROW(),"")</f>
        <v/>
      </c>
      <c r="C763" s="29" t="str">
        <f>IF(H763=書名検索!$B$2,ROW(),"")</f>
        <v/>
      </c>
      <c r="D763" s="66" t="s">
        <v>2051</v>
      </c>
      <c r="E763" s="66" t="s">
        <v>2052</v>
      </c>
      <c r="F763" s="67" t="s">
        <v>226</v>
      </c>
      <c r="G763" s="67" t="s">
        <v>454</v>
      </c>
      <c r="H763" s="69" t="s">
        <v>2053</v>
      </c>
      <c r="I763" s="70" t="s">
        <v>21</v>
      </c>
    </row>
    <row r="764" spans="1:9" ht="12.75" customHeight="1">
      <c r="A764" s="29" t="str">
        <f>IF(D764=著作者名検索!$B$2,ROW(),"")</f>
        <v/>
      </c>
      <c r="B764" s="29" t="str">
        <f>IF(E764=仮名検索!$B$2,ROW(),"")</f>
        <v/>
      </c>
      <c r="C764" s="29" t="str">
        <f>IF(H764=書名検索!$B$2,ROW(),"")</f>
        <v/>
      </c>
      <c r="D764" s="59" t="s">
        <v>2054</v>
      </c>
      <c r="E764" s="60" t="s">
        <v>2055</v>
      </c>
      <c r="F764" s="61" t="s">
        <v>65</v>
      </c>
      <c r="G764" s="61" t="s">
        <v>43</v>
      </c>
      <c r="H764" s="59" t="s">
        <v>2056</v>
      </c>
      <c r="I764" s="74" t="s">
        <v>312</v>
      </c>
    </row>
    <row r="765" spans="1:9" ht="12.75" customHeight="1">
      <c r="A765" s="29" t="str">
        <f>IF(D765=著作者名検索!$B$2,ROW(),"")</f>
        <v/>
      </c>
      <c r="B765" s="29" t="str">
        <f>IF(E765=仮名検索!$B$2,ROW(),"")</f>
        <v/>
      </c>
      <c r="C765" s="29" t="str">
        <f>IF(H765=書名検索!$B$2,ROW(),"")</f>
        <v/>
      </c>
      <c r="D765" s="59" t="s">
        <v>2057</v>
      </c>
      <c r="E765" s="74" t="s">
        <v>2058</v>
      </c>
      <c r="F765" s="61" t="s">
        <v>28</v>
      </c>
      <c r="G765" s="61" t="s">
        <v>43</v>
      </c>
      <c r="H765" s="59" t="s">
        <v>2059</v>
      </c>
      <c r="I765" s="74" t="s">
        <v>45</v>
      </c>
    </row>
    <row r="766" spans="1:9" ht="12.75" customHeight="1">
      <c r="A766" s="29" t="str">
        <f>IF(D766=著作者名検索!$B$2,ROW(),"")</f>
        <v/>
      </c>
      <c r="B766" s="29" t="str">
        <f>IF(E766=仮名検索!$B$2,ROW(),"")</f>
        <v/>
      </c>
      <c r="C766" s="29" t="str">
        <f>IF(H766=書名検索!$B$2,ROW(),"")</f>
        <v/>
      </c>
      <c r="D766" s="66" t="s">
        <v>2060</v>
      </c>
      <c r="E766" s="66" t="s">
        <v>2061</v>
      </c>
      <c r="F766" s="67" t="s">
        <v>48</v>
      </c>
      <c r="G766" s="67" t="s">
        <v>417</v>
      </c>
      <c r="H766" s="73" t="s">
        <v>2062</v>
      </c>
      <c r="I766" s="70" t="s">
        <v>419</v>
      </c>
    </row>
    <row r="767" spans="1:9" ht="12.75" customHeight="1">
      <c r="A767" s="29" t="str">
        <f>IF(D767=著作者名検索!$B$2,ROW(),"")</f>
        <v/>
      </c>
      <c r="B767" s="29" t="str">
        <f>IF(E767=仮名検索!$B$2,ROW(),"")</f>
        <v/>
      </c>
      <c r="C767" s="29" t="str">
        <f>IF(H767=書名検索!$B$2,ROW(),"")</f>
        <v/>
      </c>
      <c r="D767" s="62" t="s">
        <v>2063</v>
      </c>
      <c r="E767" s="62" t="s">
        <v>2064</v>
      </c>
      <c r="F767" s="63" t="s">
        <v>273</v>
      </c>
      <c r="G767" s="63">
        <v>20</v>
      </c>
      <c r="H767" s="62" t="s">
        <v>2065</v>
      </c>
      <c r="I767" s="62" t="s">
        <v>2066</v>
      </c>
    </row>
    <row r="768" spans="1:9" ht="12.75" customHeight="1">
      <c r="A768" s="29" t="str">
        <f>IF(D768=著作者名検索!$B$2,ROW(),"")</f>
        <v/>
      </c>
      <c r="B768" s="29" t="str">
        <f>IF(E768=仮名検索!$B$2,ROW(),"")</f>
        <v/>
      </c>
      <c r="C768" s="29" t="str">
        <f>IF(H768=書名検索!$B$2,ROW(),"")</f>
        <v/>
      </c>
      <c r="D768" s="62" t="s">
        <v>2063</v>
      </c>
      <c r="E768" s="62" t="s">
        <v>2064</v>
      </c>
      <c r="F768" s="63" t="s">
        <v>65</v>
      </c>
      <c r="G768" s="63">
        <v>62</v>
      </c>
      <c r="H768" s="62" t="s">
        <v>2067</v>
      </c>
      <c r="I768" s="62" t="s">
        <v>1164</v>
      </c>
    </row>
    <row r="769" spans="1:9" ht="12.75" customHeight="1">
      <c r="A769" s="29" t="str">
        <f>IF(D769=著作者名検索!$B$2,ROW(),"")</f>
        <v/>
      </c>
      <c r="B769" s="29" t="str">
        <f>IF(E769=仮名検索!$B$2,ROW(),"")</f>
        <v/>
      </c>
      <c r="C769" s="29" t="str">
        <f>IF(H769=書名検索!$B$2,ROW(),"")</f>
        <v/>
      </c>
      <c r="D769" s="62" t="s">
        <v>2063</v>
      </c>
      <c r="E769" s="62" t="s">
        <v>2064</v>
      </c>
      <c r="F769" s="63" t="s">
        <v>222</v>
      </c>
      <c r="G769" s="63">
        <v>252</v>
      </c>
      <c r="H769" s="62" t="s">
        <v>2068</v>
      </c>
      <c r="I769" s="62" t="s">
        <v>2068</v>
      </c>
    </row>
    <row r="770" spans="1:9" ht="12.75" customHeight="1">
      <c r="A770" s="29" t="str">
        <f>IF(D770=著作者名検索!$B$2,ROW(),"")</f>
        <v/>
      </c>
      <c r="B770" s="29" t="str">
        <f>IF(E770=仮名検索!$B$2,ROW(),"")</f>
        <v/>
      </c>
      <c r="C770" s="29" t="str">
        <f>IF(H770=書名検索!$B$2,ROW(),"")</f>
        <v/>
      </c>
      <c r="D770" s="62" t="s">
        <v>2063</v>
      </c>
      <c r="E770" s="62" t="s">
        <v>2064</v>
      </c>
      <c r="F770" s="63" t="s">
        <v>65</v>
      </c>
      <c r="G770" s="63">
        <v>254</v>
      </c>
      <c r="H770" s="62" t="s">
        <v>2069</v>
      </c>
      <c r="I770" s="62" t="s">
        <v>244</v>
      </c>
    </row>
    <row r="771" spans="1:9" ht="12.75" customHeight="1">
      <c r="A771" s="29" t="str">
        <f>IF(D771=著作者名検索!$B$2,ROW(),"")</f>
        <v/>
      </c>
      <c r="B771" s="29" t="str">
        <f>IF(E771=仮名検索!$B$2,ROW(),"")</f>
        <v/>
      </c>
      <c r="C771" s="29" t="str">
        <f>IF(H771=書名検索!$B$2,ROW(),"")</f>
        <v/>
      </c>
      <c r="D771" s="62" t="s">
        <v>2063</v>
      </c>
      <c r="E771" s="62" t="s">
        <v>2064</v>
      </c>
      <c r="F771" s="63" t="s">
        <v>222</v>
      </c>
      <c r="G771" s="63">
        <v>271</v>
      </c>
      <c r="H771" s="62" t="s">
        <v>2070</v>
      </c>
      <c r="I771" s="62" t="s">
        <v>831</v>
      </c>
    </row>
    <row r="772" spans="1:9" ht="12.75" customHeight="1">
      <c r="A772" s="29" t="str">
        <f>IF(D772=著作者名検索!$B$2,ROW(),"")</f>
        <v/>
      </c>
      <c r="B772" s="29" t="str">
        <f>IF(E772=仮名検索!$B$2,ROW(),"")</f>
        <v/>
      </c>
      <c r="C772" s="29" t="str">
        <f>IF(H772=書名検索!$B$2,ROW(),"")</f>
        <v/>
      </c>
      <c r="D772" s="66" t="s">
        <v>2063</v>
      </c>
      <c r="E772" s="66" t="s">
        <v>2064</v>
      </c>
      <c r="F772" s="67" t="s">
        <v>226</v>
      </c>
      <c r="G772" s="67" t="s">
        <v>741</v>
      </c>
      <c r="H772" s="68" t="s">
        <v>2071</v>
      </c>
      <c r="I772" s="70" t="s">
        <v>21</v>
      </c>
    </row>
    <row r="773" spans="1:9" ht="12.75" customHeight="1">
      <c r="A773" s="29" t="str">
        <f>IF(D773=著作者名検索!$B$2,ROW(),"")</f>
        <v/>
      </c>
      <c r="B773" s="29" t="str">
        <f>IF(E773=仮名検索!$B$2,ROW(),"")</f>
        <v/>
      </c>
      <c r="C773" s="29" t="str">
        <f>IF(H773=書名検索!$B$2,ROW(),"")</f>
        <v/>
      </c>
      <c r="D773" s="62" t="s">
        <v>2063</v>
      </c>
      <c r="E773" s="62" t="s">
        <v>2064</v>
      </c>
      <c r="F773" s="63" t="s">
        <v>853</v>
      </c>
      <c r="G773" s="63" t="s">
        <v>86</v>
      </c>
      <c r="H773" s="62" t="s">
        <v>2072</v>
      </c>
      <c r="I773" s="62" t="s">
        <v>2073</v>
      </c>
    </row>
    <row r="774" spans="1:9" ht="12.75" customHeight="1">
      <c r="A774" s="29" t="str">
        <f>IF(D774=著作者名検索!$B$2,ROW(),"")</f>
        <v/>
      </c>
      <c r="B774" s="29" t="str">
        <f>IF(E774=仮名検索!$B$2,ROW(),"")</f>
        <v/>
      </c>
      <c r="C774" s="29" t="str">
        <f>IF(H774=書名検索!$B$2,ROW(),"")</f>
        <v/>
      </c>
      <c r="D774" s="62" t="s">
        <v>2063</v>
      </c>
      <c r="E774" s="62" t="s">
        <v>2064</v>
      </c>
      <c r="F774" s="63" t="s">
        <v>171</v>
      </c>
      <c r="G774" s="63" t="s">
        <v>414</v>
      </c>
      <c r="H774" s="62" t="s">
        <v>2074</v>
      </c>
      <c r="I774" s="62" t="s">
        <v>416</v>
      </c>
    </row>
    <row r="775" spans="1:9" ht="12.75" customHeight="1">
      <c r="A775" s="29" t="str">
        <f>IF(D775=著作者名検索!$B$2,ROW(),"")</f>
        <v/>
      </c>
      <c r="B775" s="29" t="str">
        <f>IF(E775=仮名検索!$B$2,ROW(),"")</f>
        <v/>
      </c>
      <c r="C775" s="29" t="str">
        <f>IF(H775=書名検索!$B$2,ROW(),"")</f>
        <v/>
      </c>
      <c r="D775" s="71" t="s">
        <v>2063</v>
      </c>
      <c r="E775" s="71" t="s">
        <v>2064</v>
      </c>
      <c r="F775" s="72" t="s">
        <v>18</v>
      </c>
      <c r="G775" s="72" t="s">
        <v>561</v>
      </c>
      <c r="H775" s="71" t="s">
        <v>2075</v>
      </c>
      <c r="I775" s="71" t="s">
        <v>563</v>
      </c>
    </row>
    <row r="776" spans="1:9" ht="12.75" customHeight="1">
      <c r="A776" s="29" t="str">
        <f>IF(D776=著作者名検索!$B$2,ROW(),"")</f>
        <v/>
      </c>
      <c r="B776" s="29" t="str">
        <f>IF(E776=仮名検索!$B$2,ROW(),"")</f>
        <v/>
      </c>
      <c r="C776" s="29" t="str">
        <f>IF(H776=書名検索!$B$2,ROW(),"")</f>
        <v/>
      </c>
      <c r="D776" s="62" t="s">
        <v>2063</v>
      </c>
      <c r="E776" s="62" t="s">
        <v>2064</v>
      </c>
      <c r="F776" s="63" t="s">
        <v>80</v>
      </c>
      <c r="G776" s="63" t="s">
        <v>2076</v>
      </c>
      <c r="H776" s="62" t="s">
        <v>2077</v>
      </c>
      <c r="I776" s="62" t="s">
        <v>2078</v>
      </c>
    </row>
    <row r="777" spans="1:9" ht="12.75" customHeight="1">
      <c r="A777" s="29" t="str">
        <f>IF(D777=著作者名検索!$B$2,ROW(),"")</f>
        <v/>
      </c>
      <c r="B777" s="29" t="str">
        <f>IF(E777=仮名検索!$B$2,ROW(),"")</f>
        <v/>
      </c>
      <c r="C777" s="29" t="str">
        <f>IF(H777=書名検索!$B$2,ROW(),"")</f>
        <v/>
      </c>
      <c r="D777" s="62" t="s">
        <v>2063</v>
      </c>
      <c r="E777" s="62" t="s">
        <v>2064</v>
      </c>
      <c r="F777" s="63" t="s">
        <v>171</v>
      </c>
      <c r="G777" s="63" t="s">
        <v>1242</v>
      </c>
      <c r="H777" s="62" t="s">
        <v>2070</v>
      </c>
      <c r="I777" s="62" t="s">
        <v>2070</v>
      </c>
    </row>
    <row r="778" spans="1:9" ht="12.75" customHeight="1">
      <c r="A778" s="29" t="str">
        <f>IF(D778=著作者名検索!$B$2,ROW(),"")</f>
        <v/>
      </c>
      <c r="B778" s="29" t="str">
        <f>IF(E778=仮名検索!$B$2,ROW(),"")</f>
        <v/>
      </c>
      <c r="C778" s="29" t="str">
        <f>IF(H778=書名検索!$B$2,ROW(),"")</f>
        <v/>
      </c>
      <c r="D778" s="62" t="s">
        <v>2063</v>
      </c>
      <c r="E778" s="62" t="s">
        <v>2064</v>
      </c>
      <c r="F778" s="63" t="s">
        <v>80</v>
      </c>
      <c r="G778" s="63" t="s">
        <v>2079</v>
      </c>
      <c r="H778" s="62" t="s">
        <v>2080</v>
      </c>
      <c r="I778" s="62" t="s">
        <v>2081</v>
      </c>
    </row>
    <row r="779" spans="1:9" ht="12.75" customHeight="1">
      <c r="A779" s="29" t="str">
        <f>IF(D779=著作者名検索!$B$2,ROW(),"")</f>
        <v/>
      </c>
      <c r="B779" s="29" t="str">
        <f>IF(E779=仮名検索!$B$2,ROW(),"")</f>
        <v/>
      </c>
      <c r="C779" s="29" t="str">
        <f>IF(H779=書名検索!$B$2,ROW(),"")</f>
        <v/>
      </c>
      <c r="D779" s="62" t="s">
        <v>2063</v>
      </c>
      <c r="E779" s="62" t="s">
        <v>2064</v>
      </c>
      <c r="F779" s="63" t="s">
        <v>65</v>
      </c>
      <c r="G779" s="63" t="s">
        <v>2082</v>
      </c>
      <c r="H779" s="62" t="s">
        <v>2083</v>
      </c>
      <c r="I779" s="62" t="s">
        <v>2082</v>
      </c>
    </row>
    <row r="780" spans="1:9" ht="12.75" customHeight="1">
      <c r="A780" s="29" t="str">
        <f>IF(D780=著作者名検索!$B$2,ROW(),"")</f>
        <v/>
      </c>
      <c r="B780" s="29" t="str">
        <f>IF(E780=仮名検索!$B$2,ROW(),"")</f>
        <v/>
      </c>
      <c r="C780" s="29" t="str">
        <f>IF(H780=書名検索!$B$2,ROW(),"")</f>
        <v/>
      </c>
      <c r="D780" s="71" t="s">
        <v>2063</v>
      </c>
      <c r="E780" s="71" t="s">
        <v>2084</v>
      </c>
      <c r="F780" s="72" t="s">
        <v>75</v>
      </c>
      <c r="G780" s="72">
        <v>21</v>
      </c>
      <c r="H780" s="71" t="s">
        <v>2085</v>
      </c>
      <c r="I780" s="71" t="s">
        <v>2086</v>
      </c>
    </row>
    <row r="781" spans="1:9" ht="12.75" customHeight="1">
      <c r="A781" s="29" t="str">
        <f>IF(D781=著作者名検索!$B$2,ROW(),"")</f>
        <v/>
      </c>
      <c r="B781" s="29" t="str">
        <f>IF(E781=仮名検索!$B$2,ROW(),"")</f>
        <v/>
      </c>
      <c r="C781" s="29" t="str">
        <f>IF(H781=書名検索!$B$2,ROW(),"")</f>
        <v/>
      </c>
      <c r="D781" s="71" t="s">
        <v>2063</v>
      </c>
      <c r="E781" s="71" t="s">
        <v>2084</v>
      </c>
      <c r="F781" s="72" t="s">
        <v>24</v>
      </c>
      <c r="G781" s="72">
        <v>21</v>
      </c>
      <c r="H781" s="71" t="s">
        <v>506</v>
      </c>
      <c r="I781" s="71" t="s">
        <v>507</v>
      </c>
    </row>
    <row r="782" spans="1:9" ht="12.75" customHeight="1">
      <c r="A782" s="29" t="str">
        <f>IF(D782=著作者名検索!$B$2,ROW(),"")</f>
        <v/>
      </c>
      <c r="B782" s="29" t="str">
        <f>IF(E782=仮名検索!$B$2,ROW(),"")</f>
        <v/>
      </c>
      <c r="C782" s="29" t="str">
        <f>IF(H782=書名検索!$B$2,ROW(),"")</f>
        <v/>
      </c>
      <c r="D782" s="71" t="s">
        <v>2063</v>
      </c>
      <c r="E782" s="71" t="s">
        <v>2084</v>
      </c>
      <c r="F782" s="72" t="s">
        <v>226</v>
      </c>
      <c r="G782" s="72" t="s">
        <v>1355</v>
      </c>
      <c r="H782" s="71" t="s">
        <v>2087</v>
      </c>
      <c r="I782" s="71" t="s">
        <v>416</v>
      </c>
    </row>
    <row r="783" spans="1:9" ht="12.75" customHeight="1">
      <c r="A783" s="29" t="str">
        <f>IF(D783=著作者名検索!$B$2,ROW(),"")</f>
        <v/>
      </c>
      <c r="B783" s="29" t="str">
        <f>IF(E783=仮名検索!$B$2,ROW(),"")</f>
        <v/>
      </c>
      <c r="C783" s="29" t="str">
        <f>IF(H783=書名検索!$B$2,ROW(),"")</f>
        <v/>
      </c>
      <c r="D783" s="66" t="s">
        <v>2063</v>
      </c>
      <c r="E783" s="66" t="s">
        <v>2084</v>
      </c>
      <c r="F783" s="67" t="s">
        <v>85</v>
      </c>
      <c r="G783" s="67" t="s">
        <v>546</v>
      </c>
      <c r="H783" s="68" t="s">
        <v>2088</v>
      </c>
      <c r="I783" s="70" t="s">
        <v>548</v>
      </c>
    </row>
    <row r="784" spans="1:9" ht="12.75" customHeight="1">
      <c r="A784" s="29" t="str">
        <f>IF(D784=著作者名検索!$B$2,ROW(),"")</f>
        <v/>
      </c>
      <c r="B784" s="29" t="str">
        <f>IF(E784=仮名検索!$B$2,ROW(),"")</f>
        <v/>
      </c>
      <c r="C784" s="29" t="str">
        <f>IF(H784=書名検索!$B$2,ROW(),"")</f>
        <v/>
      </c>
      <c r="D784" s="71" t="s">
        <v>2063</v>
      </c>
      <c r="E784" s="71" t="s">
        <v>2084</v>
      </c>
      <c r="F784" s="72" t="s">
        <v>226</v>
      </c>
      <c r="G784" s="72" t="s">
        <v>2089</v>
      </c>
      <c r="H784" s="71" t="s">
        <v>2090</v>
      </c>
      <c r="I784" s="71" t="s">
        <v>2070</v>
      </c>
    </row>
    <row r="785" spans="1:9" ht="12.75" customHeight="1">
      <c r="A785" s="29" t="str">
        <f>IF(D785=著作者名検索!$B$2,ROW(),"")</f>
        <v/>
      </c>
      <c r="B785" s="29" t="str">
        <f>IF(E785=仮名検索!$B$2,ROW(),"")</f>
        <v/>
      </c>
      <c r="C785" s="29" t="str">
        <f>IF(H785=書名検索!$B$2,ROW(),"")</f>
        <v/>
      </c>
      <c r="D785" s="71" t="s">
        <v>2063</v>
      </c>
      <c r="E785" s="71" t="s">
        <v>2084</v>
      </c>
      <c r="F785" s="72" t="s">
        <v>48</v>
      </c>
      <c r="G785" s="72" t="s">
        <v>2091</v>
      </c>
      <c r="H785" s="71" t="s">
        <v>2092</v>
      </c>
      <c r="I785" s="62" t="s">
        <v>1126</v>
      </c>
    </row>
    <row r="786" spans="1:9" ht="12.75" customHeight="1">
      <c r="A786" s="29" t="str">
        <f>IF(D786=著作者名検索!$B$2,ROW(),"")</f>
        <v/>
      </c>
      <c r="B786" s="29" t="str">
        <f>IF(E786=仮名検索!$B$2,ROW(),"")</f>
        <v/>
      </c>
      <c r="C786" s="29" t="str">
        <f>IF(H786=書名検索!$B$2,ROW(),"")</f>
        <v/>
      </c>
      <c r="D786" s="71" t="s">
        <v>2093</v>
      </c>
      <c r="E786" s="71" t="s">
        <v>2093</v>
      </c>
      <c r="F786" s="72" t="s">
        <v>24</v>
      </c>
      <c r="G786" s="72">
        <v>279</v>
      </c>
      <c r="H786" s="71" t="s">
        <v>2094</v>
      </c>
      <c r="I786" s="71" t="s">
        <v>394</v>
      </c>
    </row>
    <row r="787" spans="1:9" ht="12.75" customHeight="1">
      <c r="A787" s="29" t="str">
        <f>IF(D787=著作者名検索!$B$2,ROW(),"")</f>
        <v/>
      </c>
      <c r="B787" s="29" t="str">
        <f>IF(E787=仮名検索!$B$2,ROW(),"")</f>
        <v/>
      </c>
      <c r="C787" s="29" t="str">
        <f>IF(H787=書名検索!$B$2,ROW(),"")</f>
        <v/>
      </c>
      <c r="D787" s="59" t="s">
        <v>2095</v>
      </c>
      <c r="E787" s="60" t="s">
        <v>2096</v>
      </c>
      <c r="F787" s="61" t="s">
        <v>65</v>
      </c>
      <c r="G787" s="61" t="s">
        <v>43</v>
      </c>
      <c r="H787" s="59" t="s">
        <v>2097</v>
      </c>
      <c r="I787" s="60" t="s">
        <v>132</v>
      </c>
    </row>
    <row r="788" spans="1:9" ht="12.75" customHeight="1">
      <c r="A788" s="29" t="str">
        <f>IF(D788=著作者名検索!$B$2,ROW(),"")</f>
        <v/>
      </c>
      <c r="B788" s="29" t="str">
        <f>IF(E788=仮名検索!$B$2,ROW(),"")</f>
        <v/>
      </c>
      <c r="C788" s="29" t="str">
        <f>IF(H788=書名検索!$B$2,ROW(),"")</f>
        <v/>
      </c>
      <c r="D788" s="62" t="s">
        <v>2098</v>
      </c>
      <c r="E788" s="62" t="s">
        <v>2099</v>
      </c>
      <c r="F788" s="63" t="s">
        <v>28</v>
      </c>
      <c r="G788" s="63">
        <v>40</v>
      </c>
      <c r="H788" s="64" t="s">
        <v>2100</v>
      </c>
      <c r="I788" s="64" t="s">
        <v>371</v>
      </c>
    </row>
    <row r="789" spans="1:9" ht="12.75" customHeight="1">
      <c r="A789" s="29" t="str">
        <f>IF(D789=著作者名検索!$B$2,ROW(),"")</f>
        <v/>
      </c>
      <c r="B789" s="29" t="str">
        <f>IF(E789=仮名検索!$B$2,ROW(),"")</f>
        <v/>
      </c>
      <c r="C789" s="29" t="str">
        <f>IF(H789=書名検索!$B$2,ROW(),"")</f>
        <v/>
      </c>
      <c r="D789" s="62" t="s">
        <v>2098</v>
      </c>
      <c r="E789" s="62" t="s">
        <v>2099</v>
      </c>
      <c r="F789" s="63" t="s">
        <v>115</v>
      </c>
      <c r="G789" s="63">
        <v>64</v>
      </c>
      <c r="H789" s="64" t="s">
        <v>2101</v>
      </c>
      <c r="I789" s="64" t="s">
        <v>279</v>
      </c>
    </row>
    <row r="790" spans="1:9" ht="12.75" customHeight="1">
      <c r="A790" s="29" t="str">
        <f>IF(D790=著作者名検索!$B$2,ROW(),"")</f>
        <v/>
      </c>
      <c r="B790" s="29" t="str">
        <f>IF(E790=仮名検索!$B$2,ROW(),"")</f>
        <v/>
      </c>
      <c r="C790" s="29" t="str">
        <f>IF(H790=書名検索!$B$2,ROW(),"")</f>
        <v/>
      </c>
      <c r="D790" s="66" t="s">
        <v>2102</v>
      </c>
      <c r="E790" s="66" t="s">
        <v>2102</v>
      </c>
      <c r="F790" s="67" t="s">
        <v>85</v>
      </c>
      <c r="G790" s="67" t="s">
        <v>919</v>
      </c>
      <c r="H790" s="68" t="s">
        <v>2103</v>
      </c>
      <c r="I790" s="70" t="s">
        <v>548</v>
      </c>
    </row>
    <row r="791" spans="1:9" ht="12.75" customHeight="1">
      <c r="A791" s="29" t="str">
        <f>IF(D791=著作者名検索!$B$2,ROW(),"")</f>
        <v/>
      </c>
      <c r="B791" s="29" t="str">
        <f>IF(E791=仮名検索!$B$2,ROW(),"")</f>
        <v/>
      </c>
      <c r="C791" s="29" t="str">
        <f>IF(H791=書名検索!$B$2,ROW(),"")</f>
        <v/>
      </c>
      <c r="D791" s="66" t="s">
        <v>2104</v>
      </c>
      <c r="E791" s="66" t="s">
        <v>2105</v>
      </c>
      <c r="F791" s="67" t="s">
        <v>24</v>
      </c>
      <c r="G791" s="67">
        <v>283</v>
      </c>
      <c r="H791" s="68" t="s">
        <v>2106</v>
      </c>
      <c r="I791" s="70" t="s">
        <v>21</v>
      </c>
    </row>
    <row r="792" spans="1:9" ht="12.75" customHeight="1">
      <c r="A792" s="29" t="str">
        <f>IF(D792=著作者名検索!$B$2,ROW(),"")</f>
        <v/>
      </c>
      <c r="B792" s="29" t="str">
        <f>IF(E792=仮名検索!$B$2,ROW(),"")</f>
        <v/>
      </c>
      <c r="C792" s="29" t="str">
        <f>IF(H792=書名検索!$B$2,ROW(),"")</f>
        <v/>
      </c>
      <c r="D792" s="59" t="s">
        <v>2107</v>
      </c>
      <c r="E792" s="74" t="s">
        <v>2108</v>
      </c>
      <c r="F792" s="61" t="s">
        <v>28</v>
      </c>
      <c r="G792" s="61" t="s">
        <v>43</v>
      </c>
      <c r="H792" s="59" t="s">
        <v>2109</v>
      </c>
      <c r="I792" s="74" t="s">
        <v>312</v>
      </c>
    </row>
    <row r="793" spans="1:9" ht="12.75" customHeight="1">
      <c r="A793" s="29" t="str">
        <f>IF(D793=著作者名検索!$B$2,ROW(),"")</f>
        <v/>
      </c>
      <c r="B793" s="29" t="str">
        <f>IF(E793=仮名検索!$B$2,ROW(),"")</f>
        <v/>
      </c>
      <c r="C793" s="29" t="str">
        <f>IF(H793=書名検索!$B$2,ROW(),"")</f>
        <v/>
      </c>
      <c r="D793" s="62" t="s">
        <v>2110</v>
      </c>
      <c r="E793" s="62" t="s">
        <v>2111</v>
      </c>
      <c r="F793" s="63" t="s">
        <v>28</v>
      </c>
      <c r="G793" s="63">
        <v>64</v>
      </c>
      <c r="H793" s="64" t="s">
        <v>2112</v>
      </c>
      <c r="I793" s="64" t="s">
        <v>1313</v>
      </c>
    </row>
    <row r="794" spans="1:9" ht="12.75" customHeight="1">
      <c r="A794" s="29" t="str">
        <f>IF(D794=著作者名検索!$B$2,ROW(),"")</f>
        <v/>
      </c>
      <c r="B794" s="29" t="str">
        <f>IF(E794=仮名検索!$B$2,ROW(),"")</f>
        <v/>
      </c>
      <c r="C794" s="29" t="str">
        <f>IF(H794=書名検索!$B$2,ROW(),"")</f>
        <v/>
      </c>
      <c r="D794" s="62" t="s">
        <v>2110</v>
      </c>
      <c r="E794" s="62" t="s">
        <v>2111</v>
      </c>
      <c r="F794" s="63" t="s">
        <v>28</v>
      </c>
      <c r="G794" s="63">
        <v>182</v>
      </c>
      <c r="H794" s="64" t="s">
        <v>2113</v>
      </c>
      <c r="I794" s="64" t="s">
        <v>375</v>
      </c>
    </row>
    <row r="795" spans="1:9" ht="12.75" customHeight="1">
      <c r="A795" s="29" t="str">
        <f>IF(D795=著作者名検索!$B$2,ROW(),"")</f>
        <v/>
      </c>
      <c r="B795" s="29" t="str">
        <f>IF(E795=仮名検索!$B$2,ROW(),"")</f>
        <v/>
      </c>
      <c r="C795" s="29" t="str">
        <f>IF(H795=書名検索!$B$2,ROW(),"")</f>
        <v/>
      </c>
      <c r="D795" s="71" t="s">
        <v>2114</v>
      </c>
      <c r="E795" s="71" t="s">
        <v>2115</v>
      </c>
      <c r="F795" s="72" t="s">
        <v>85</v>
      </c>
      <c r="G795" s="72" t="s">
        <v>167</v>
      </c>
      <c r="H795" s="71" t="s">
        <v>2116</v>
      </c>
      <c r="I795" s="71" t="s">
        <v>1219</v>
      </c>
    </row>
    <row r="796" spans="1:9" ht="12.75" customHeight="1">
      <c r="A796" s="29" t="str">
        <f>IF(D796=著作者名検索!$B$2,ROW(),"")</f>
        <v/>
      </c>
      <c r="B796" s="29" t="str">
        <f>IF(E796=仮名検索!$B$2,ROW(),"")</f>
        <v/>
      </c>
      <c r="C796" s="29" t="str">
        <f>IF(H796=書名検索!$B$2,ROW(),"")</f>
        <v/>
      </c>
      <c r="D796" s="59" t="s">
        <v>2117</v>
      </c>
      <c r="E796" s="59" t="s">
        <v>2118</v>
      </c>
      <c r="F796" s="61" t="s">
        <v>34</v>
      </c>
      <c r="G796" s="60" t="s">
        <v>29</v>
      </c>
      <c r="H796" s="59" t="s">
        <v>2119</v>
      </c>
      <c r="I796" s="74" t="s">
        <v>715</v>
      </c>
    </row>
    <row r="797" spans="1:9" ht="12.75" customHeight="1">
      <c r="A797" s="29" t="str">
        <f>IF(D797=著作者名検索!$B$2,ROW(),"")</f>
        <v/>
      </c>
      <c r="B797" s="29" t="str">
        <f>IF(E797=仮名検索!$B$2,ROW(),"")</f>
        <v/>
      </c>
      <c r="C797" s="29" t="str">
        <f>IF(H797=書名検索!$B$2,ROW(),"")</f>
        <v/>
      </c>
      <c r="D797" s="71" t="s">
        <v>2120</v>
      </c>
      <c r="E797" s="71" t="s">
        <v>2121</v>
      </c>
      <c r="F797" s="72" t="s">
        <v>48</v>
      </c>
      <c r="G797" s="72" t="s">
        <v>2122</v>
      </c>
      <c r="H797" s="71" t="s">
        <v>2123</v>
      </c>
      <c r="I797" s="71" t="s">
        <v>2124</v>
      </c>
    </row>
    <row r="798" spans="1:9" ht="12.75" customHeight="1">
      <c r="A798" s="29" t="str">
        <f>IF(D798=著作者名検索!$B$2,ROW(),"")</f>
        <v/>
      </c>
      <c r="B798" s="29" t="str">
        <f>IF(E798=仮名検索!$B$2,ROW(),"")</f>
        <v/>
      </c>
      <c r="C798" s="29" t="str">
        <f>IF(H798=書名検索!$B$2,ROW(),"")</f>
        <v/>
      </c>
      <c r="D798" s="59" t="s">
        <v>2125</v>
      </c>
      <c r="E798" s="60" t="s">
        <v>2126</v>
      </c>
      <c r="F798" s="61" t="s">
        <v>65</v>
      </c>
      <c r="G798" s="61" t="s">
        <v>43</v>
      </c>
      <c r="H798" s="59" t="s">
        <v>2127</v>
      </c>
      <c r="I798" s="60" t="s">
        <v>329</v>
      </c>
    </row>
    <row r="799" spans="1:9" ht="12.75" customHeight="1">
      <c r="A799" s="29" t="str">
        <f>IF(D799=著作者名検索!$B$2,ROW(),"")</f>
        <v/>
      </c>
      <c r="B799" s="29" t="str">
        <f>IF(E799=仮名検索!$B$2,ROW(),"")</f>
        <v/>
      </c>
      <c r="C799" s="29" t="str">
        <f>IF(H799=書名検索!$B$2,ROW(),"")</f>
        <v/>
      </c>
      <c r="D799" s="59" t="s">
        <v>2128</v>
      </c>
      <c r="E799" s="74" t="s">
        <v>2129</v>
      </c>
      <c r="F799" s="61" t="s">
        <v>28</v>
      </c>
      <c r="G799" s="61" t="s">
        <v>29</v>
      </c>
      <c r="H799" s="59" t="s">
        <v>98</v>
      </c>
      <c r="I799" s="74" t="s">
        <v>99</v>
      </c>
    </row>
    <row r="800" spans="1:9" ht="12.75" customHeight="1">
      <c r="A800" s="29" t="str">
        <f>IF(D800=著作者名検索!$B$2,ROW(),"")</f>
        <v/>
      </c>
      <c r="B800" s="29" t="str">
        <f>IF(E800=仮名検索!$B$2,ROW(),"")</f>
        <v/>
      </c>
      <c r="C800" s="29" t="str">
        <f>IF(H800=書名検索!$B$2,ROW(),"")</f>
        <v/>
      </c>
      <c r="D800" s="62" t="s">
        <v>2130</v>
      </c>
      <c r="E800" s="62" t="s">
        <v>2131</v>
      </c>
      <c r="F800" s="63" t="s">
        <v>65</v>
      </c>
      <c r="G800" s="63" t="s">
        <v>2132</v>
      </c>
      <c r="H800" s="64" t="s">
        <v>2133</v>
      </c>
      <c r="I800" s="64" t="s">
        <v>2134</v>
      </c>
    </row>
    <row r="801" spans="1:9" ht="12.75" customHeight="1">
      <c r="A801" s="29" t="str">
        <f>IF(D801=著作者名検索!$B$2,ROW(),"")</f>
        <v/>
      </c>
      <c r="B801" s="29" t="str">
        <f>IF(E801=仮名検索!$B$2,ROW(),"")</f>
        <v/>
      </c>
      <c r="C801" s="29" t="str">
        <f>IF(H801=書名検索!$B$2,ROW(),"")</f>
        <v/>
      </c>
      <c r="D801" s="59" t="s">
        <v>2130</v>
      </c>
      <c r="E801" s="60" t="s">
        <v>2131</v>
      </c>
      <c r="F801" s="61" t="s">
        <v>65</v>
      </c>
      <c r="G801" s="61" t="s">
        <v>29</v>
      </c>
      <c r="H801" s="59" t="s">
        <v>2135</v>
      </c>
      <c r="I801" s="74" t="s">
        <v>2136</v>
      </c>
    </row>
    <row r="802" spans="1:9" ht="12.75" customHeight="1">
      <c r="A802" s="29" t="str">
        <f>IF(D802=著作者名検索!$B$2,ROW(),"")</f>
        <v/>
      </c>
      <c r="B802" s="29" t="str">
        <f>IF(E802=仮名検索!$B$2,ROW(),"")</f>
        <v/>
      </c>
      <c r="C802" s="29" t="str">
        <f>IF(H802=書名検索!$B$2,ROW(),"")</f>
        <v/>
      </c>
      <c r="D802" s="71" t="s">
        <v>2137</v>
      </c>
      <c r="E802" s="71" t="s">
        <v>2138</v>
      </c>
      <c r="F802" s="72" t="s">
        <v>24</v>
      </c>
      <c r="G802" s="72">
        <v>214</v>
      </c>
      <c r="H802" s="71" t="s">
        <v>1140</v>
      </c>
      <c r="I802" s="71" t="s">
        <v>390</v>
      </c>
    </row>
    <row r="803" spans="1:9" ht="12.75" customHeight="1">
      <c r="A803" s="29" t="str">
        <f>IF(D803=著作者名検索!$B$2,ROW(),"")</f>
        <v/>
      </c>
      <c r="B803" s="29" t="str">
        <f>IF(E803=仮名検索!$B$2,ROW(),"")</f>
        <v/>
      </c>
      <c r="C803" s="29" t="str">
        <f>IF(H803=書名検索!$B$2,ROW(),"")</f>
        <v/>
      </c>
      <c r="D803" s="62" t="s">
        <v>2139</v>
      </c>
      <c r="E803" s="62" t="s">
        <v>2140</v>
      </c>
      <c r="F803" s="63" t="s">
        <v>115</v>
      </c>
      <c r="G803" s="63">
        <v>301</v>
      </c>
      <c r="H803" s="64" t="s">
        <v>2141</v>
      </c>
      <c r="I803" s="64" t="s">
        <v>123</v>
      </c>
    </row>
    <row r="804" spans="1:9" ht="12.75" customHeight="1">
      <c r="A804" s="29" t="str">
        <f>IF(D804=著作者名検索!$B$2,ROW(),"")</f>
        <v/>
      </c>
      <c r="B804" s="29" t="str">
        <f>IF(E804=仮名検索!$B$2,ROW(),"")</f>
        <v/>
      </c>
      <c r="C804" s="29" t="str">
        <f>IF(H804=書名検索!$B$2,ROW(),"")</f>
        <v/>
      </c>
      <c r="D804" s="66" t="s">
        <v>2142</v>
      </c>
      <c r="E804" s="66" t="s">
        <v>2143</v>
      </c>
      <c r="F804" s="67" t="s">
        <v>18</v>
      </c>
      <c r="G804" s="67" t="s">
        <v>495</v>
      </c>
      <c r="H804" s="68" t="s">
        <v>2144</v>
      </c>
      <c r="I804" s="70" t="s">
        <v>21</v>
      </c>
    </row>
    <row r="805" spans="1:9" ht="12.75" customHeight="1">
      <c r="A805" s="29" t="str">
        <f>IF(D805=著作者名検索!$B$2,ROW(),"")</f>
        <v/>
      </c>
      <c r="B805" s="29" t="str">
        <f>IF(E805=仮名検索!$B$2,ROW(),"")</f>
        <v/>
      </c>
      <c r="C805" s="29" t="str">
        <f>IF(H805=書名検索!$B$2,ROW(),"")</f>
        <v/>
      </c>
      <c r="D805" s="66" t="s">
        <v>2145</v>
      </c>
      <c r="E805" s="66" t="s">
        <v>2146</v>
      </c>
      <c r="F805" s="67" t="s">
        <v>85</v>
      </c>
      <c r="G805" s="67" t="s">
        <v>546</v>
      </c>
      <c r="H805" s="68" t="s">
        <v>2147</v>
      </c>
      <c r="I805" s="70" t="s">
        <v>548</v>
      </c>
    </row>
    <row r="806" spans="1:9" ht="12.75" customHeight="1">
      <c r="A806" s="29" t="str">
        <f>IF(D806=著作者名検索!$B$2,ROW(),"")</f>
        <v/>
      </c>
      <c r="B806" s="29" t="str">
        <f>IF(E806=仮名検索!$B$2,ROW(),"")</f>
        <v/>
      </c>
      <c r="C806" s="29" t="str">
        <f>IF(H806=書名検索!$B$2,ROW(),"")</f>
        <v/>
      </c>
      <c r="D806" s="71" t="s">
        <v>2148</v>
      </c>
      <c r="E806" s="71" t="s">
        <v>2148</v>
      </c>
      <c r="F806" s="72" t="s">
        <v>85</v>
      </c>
      <c r="G806" s="72" t="s">
        <v>93</v>
      </c>
      <c r="H806" s="71" t="s">
        <v>2149</v>
      </c>
      <c r="I806" s="71" t="s">
        <v>95</v>
      </c>
    </row>
    <row r="807" spans="1:9" ht="12.75" customHeight="1">
      <c r="A807" s="29" t="str">
        <f>IF(D807=著作者名検索!$B$2,ROW(),"")</f>
        <v/>
      </c>
      <c r="B807" s="29" t="str">
        <f>IF(E807=仮名検索!$B$2,ROW(),"")</f>
        <v/>
      </c>
      <c r="C807" s="29" t="str">
        <f>IF(H807=書名検索!$B$2,ROW(),"")</f>
        <v/>
      </c>
      <c r="D807" s="62" t="s">
        <v>2150</v>
      </c>
      <c r="E807" s="62" t="s">
        <v>2151</v>
      </c>
      <c r="F807" s="63" t="s">
        <v>222</v>
      </c>
      <c r="G807" s="63">
        <v>271</v>
      </c>
      <c r="H807" s="62" t="s">
        <v>2152</v>
      </c>
      <c r="I807" s="62" t="s">
        <v>831</v>
      </c>
    </row>
    <row r="808" spans="1:9" ht="12.75" customHeight="1">
      <c r="A808" s="29" t="str">
        <f>IF(D808=著作者名検索!$B$2,ROW(),"")</f>
        <v/>
      </c>
      <c r="B808" s="29" t="str">
        <f>IF(E808=仮名検索!$B$2,ROW(),"")</f>
        <v/>
      </c>
      <c r="C808" s="29" t="str">
        <f>IF(H808=書名検索!$B$2,ROW(),"")</f>
        <v/>
      </c>
      <c r="D808" s="62" t="s">
        <v>2150</v>
      </c>
      <c r="E808" s="62" t="s">
        <v>2151</v>
      </c>
      <c r="F808" s="63" t="s">
        <v>80</v>
      </c>
      <c r="G808" s="63" t="s">
        <v>2153</v>
      </c>
      <c r="H808" s="62" t="s">
        <v>2152</v>
      </c>
      <c r="I808" s="62" t="s">
        <v>2152</v>
      </c>
    </row>
    <row r="809" spans="1:9" ht="12.75" customHeight="1">
      <c r="A809" s="29" t="str">
        <f>IF(D809=著作者名検索!$B$2,ROW(),"")</f>
        <v/>
      </c>
      <c r="B809" s="29" t="str">
        <f>IF(E809=仮名検索!$B$2,ROW(),"")</f>
        <v/>
      </c>
      <c r="C809" s="29" t="str">
        <f>IF(H809=書名検索!$B$2,ROW(),"")</f>
        <v/>
      </c>
      <c r="D809" s="62" t="s">
        <v>2150</v>
      </c>
      <c r="E809" s="62" t="s">
        <v>2151</v>
      </c>
      <c r="F809" s="63" t="s">
        <v>171</v>
      </c>
      <c r="G809" s="63" t="s">
        <v>2154</v>
      </c>
      <c r="H809" s="62" t="s">
        <v>2155</v>
      </c>
      <c r="I809" s="62" t="s">
        <v>236</v>
      </c>
    </row>
    <row r="810" spans="1:9" ht="12.75" customHeight="1">
      <c r="A810" s="29" t="str">
        <f>IF(D810=著作者名検索!$B$2,ROW(),"")</f>
        <v/>
      </c>
      <c r="B810" s="29" t="str">
        <f>IF(E810=仮名検索!$B$2,ROW(),"")</f>
        <v/>
      </c>
      <c r="C810" s="29" t="str">
        <f>IF(H810=書名検索!$B$2,ROW(),"")</f>
        <v/>
      </c>
      <c r="D810" s="66" t="s">
        <v>2156</v>
      </c>
      <c r="E810" s="66" t="s">
        <v>2157</v>
      </c>
      <c r="F810" s="67" t="s">
        <v>85</v>
      </c>
      <c r="G810" s="67" t="s">
        <v>919</v>
      </c>
      <c r="H810" s="68" t="s">
        <v>2158</v>
      </c>
      <c r="I810" s="70" t="s">
        <v>548</v>
      </c>
    </row>
    <row r="811" spans="1:9" ht="12.75" customHeight="1">
      <c r="A811" s="29" t="str">
        <f>IF(D811=著作者名検索!$B$2,ROW(),"")</f>
        <v/>
      </c>
      <c r="B811" s="29" t="str">
        <f>IF(E811=仮名検索!$B$2,ROW(),"")</f>
        <v/>
      </c>
      <c r="C811" s="29" t="str">
        <f>IF(H811=書名検索!$B$2,ROW(),"")</f>
        <v/>
      </c>
      <c r="D811" s="59" t="s">
        <v>2159</v>
      </c>
      <c r="E811" s="60" t="s">
        <v>2160</v>
      </c>
      <c r="F811" s="61" t="s">
        <v>65</v>
      </c>
      <c r="G811" s="61" t="s">
        <v>43</v>
      </c>
      <c r="H811" s="59" t="s">
        <v>2056</v>
      </c>
      <c r="I811" s="76" t="s">
        <v>312</v>
      </c>
    </row>
    <row r="812" spans="1:9" ht="12.75" customHeight="1">
      <c r="A812" s="29" t="str">
        <f>IF(D812=著作者名検索!$B$2,ROW(),"")</f>
        <v/>
      </c>
      <c r="B812" s="29" t="str">
        <f>IF(E812=仮名検索!$B$2,ROW(),"")</f>
        <v/>
      </c>
      <c r="C812" s="29" t="str">
        <f>IF(H812=書名検索!$B$2,ROW(),"")</f>
        <v/>
      </c>
      <c r="D812" s="59" t="s">
        <v>2161</v>
      </c>
      <c r="E812" s="60" t="s">
        <v>2162</v>
      </c>
      <c r="F812" s="61" t="s">
        <v>65</v>
      </c>
      <c r="G812" s="61" t="s">
        <v>43</v>
      </c>
      <c r="H812" s="59" t="s">
        <v>2163</v>
      </c>
      <c r="I812" s="60" t="s">
        <v>110</v>
      </c>
    </row>
    <row r="813" spans="1:9" ht="12.75" customHeight="1">
      <c r="A813" s="29" t="str">
        <f>IF(D813=著作者名検索!$B$2,ROW(),"")</f>
        <v/>
      </c>
      <c r="B813" s="29" t="str">
        <f>IF(E813=仮名検索!$B$2,ROW(),"")</f>
        <v/>
      </c>
      <c r="C813" s="29" t="str">
        <f>IF(H813=書名検索!$B$2,ROW(),"")</f>
        <v/>
      </c>
      <c r="D813" s="59" t="s">
        <v>2161</v>
      </c>
      <c r="E813" s="60" t="s">
        <v>2162</v>
      </c>
      <c r="F813" s="61" t="s">
        <v>65</v>
      </c>
      <c r="G813" s="61" t="s">
        <v>43</v>
      </c>
      <c r="H813" s="59" t="s">
        <v>2164</v>
      </c>
      <c r="I813" s="60" t="s">
        <v>110</v>
      </c>
    </row>
    <row r="814" spans="1:9" ht="12.75" customHeight="1">
      <c r="A814" s="29" t="str">
        <f>IF(D814=著作者名検索!$B$2,ROW(),"")</f>
        <v/>
      </c>
      <c r="B814" s="29" t="str">
        <f>IF(E814=仮名検索!$B$2,ROW(),"")</f>
        <v/>
      </c>
      <c r="C814" s="29" t="str">
        <f>IF(H814=書名検索!$B$2,ROW(),"")</f>
        <v/>
      </c>
      <c r="D814" s="59" t="s">
        <v>2161</v>
      </c>
      <c r="E814" s="60" t="s">
        <v>2162</v>
      </c>
      <c r="F814" s="61" t="s">
        <v>65</v>
      </c>
      <c r="G814" s="61" t="s">
        <v>43</v>
      </c>
      <c r="H814" s="59" t="s">
        <v>2165</v>
      </c>
      <c r="I814" s="60" t="s">
        <v>110</v>
      </c>
    </row>
    <row r="815" spans="1:9" ht="12.75" customHeight="1">
      <c r="A815" s="29" t="str">
        <f>IF(D815=著作者名検索!$B$2,ROW(),"")</f>
        <v/>
      </c>
      <c r="B815" s="29" t="str">
        <f>IF(E815=仮名検索!$B$2,ROW(),"")</f>
        <v/>
      </c>
      <c r="C815" s="29" t="str">
        <f>IF(H815=書名検索!$B$2,ROW(),"")</f>
        <v/>
      </c>
      <c r="D815" s="59" t="s">
        <v>2166</v>
      </c>
      <c r="E815" s="60" t="s">
        <v>2167</v>
      </c>
      <c r="F815" s="61" t="s">
        <v>65</v>
      </c>
      <c r="G815" s="61" t="s">
        <v>29</v>
      </c>
      <c r="H815" s="59" t="s">
        <v>2168</v>
      </c>
      <c r="I815" s="74" t="s">
        <v>300</v>
      </c>
    </row>
    <row r="816" spans="1:9" ht="12.75" customHeight="1">
      <c r="A816" s="29" t="str">
        <f>IF(D816=著作者名検索!$B$2,ROW(),"")</f>
        <v/>
      </c>
      <c r="B816" s="29" t="str">
        <f>IF(E816=仮名検索!$B$2,ROW(),"")</f>
        <v/>
      </c>
      <c r="C816" s="29" t="str">
        <f>IF(H816=書名検索!$B$2,ROW(),"")</f>
        <v/>
      </c>
      <c r="D816" s="59" t="s">
        <v>2166</v>
      </c>
      <c r="E816" s="60" t="s">
        <v>2167</v>
      </c>
      <c r="F816" s="61" t="s">
        <v>65</v>
      </c>
      <c r="G816" s="61" t="s">
        <v>29</v>
      </c>
      <c r="H816" s="59" t="s">
        <v>2169</v>
      </c>
      <c r="I816" s="74" t="s">
        <v>2170</v>
      </c>
    </row>
    <row r="817" spans="1:9" ht="12.75" customHeight="1">
      <c r="A817" s="29" t="str">
        <f>IF(D817=著作者名検索!$B$2,ROW(),"")</f>
        <v/>
      </c>
      <c r="B817" s="29" t="str">
        <f>IF(E817=仮名検索!$B$2,ROW(),"")</f>
        <v/>
      </c>
      <c r="C817" s="29" t="str">
        <f>IF(H817=書名検索!$B$2,ROW(),"")</f>
        <v/>
      </c>
      <c r="D817" s="78" t="s">
        <v>2166</v>
      </c>
      <c r="E817" s="60" t="s">
        <v>2167</v>
      </c>
      <c r="F817" s="61" t="s">
        <v>65</v>
      </c>
      <c r="G817" s="61" t="s">
        <v>29</v>
      </c>
      <c r="H817" s="78" t="s">
        <v>2171</v>
      </c>
      <c r="I817" s="74" t="s">
        <v>2170</v>
      </c>
    </row>
    <row r="818" spans="1:9" ht="12.75" customHeight="1">
      <c r="A818" s="29" t="str">
        <f>IF(D818=著作者名検索!$B$2,ROW(),"")</f>
        <v/>
      </c>
      <c r="B818" s="29" t="str">
        <f>IF(E818=仮名検索!$B$2,ROW(),"")</f>
        <v/>
      </c>
      <c r="C818" s="29" t="str">
        <f>IF(H818=書名検索!$B$2,ROW(),"")</f>
        <v/>
      </c>
      <c r="D818" s="78" t="s">
        <v>2166</v>
      </c>
      <c r="E818" s="60" t="s">
        <v>2167</v>
      </c>
      <c r="F818" s="61" t="s">
        <v>65</v>
      </c>
      <c r="G818" s="61" t="s">
        <v>29</v>
      </c>
      <c r="H818" s="78" t="s">
        <v>2172</v>
      </c>
      <c r="I818" s="74" t="s">
        <v>2170</v>
      </c>
    </row>
    <row r="819" spans="1:9" ht="12.75" customHeight="1">
      <c r="A819" s="29" t="str">
        <f>IF(D819=著作者名検索!$B$2,ROW(),"")</f>
        <v/>
      </c>
      <c r="B819" s="29" t="str">
        <f>IF(E819=仮名検索!$B$2,ROW(),"")</f>
        <v/>
      </c>
      <c r="C819" s="29" t="str">
        <f>IF(H819=書名検索!$B$2,ROW(),"")</f>
        <v/>
      </c>
      <c r="D819" s="78" t="s">
        <v>2166</v>
      </c>
      <c r="E819" s="60" t="s">
        <v>2167</v>
      </c>
      <c r="F819" s="61" t="s">
        <v>65</v>
      </c>
      <c r="G819" s="61" t="s">
        <v>29</v>
      </c>
      <c r="H819" s="78" t="s">
        <v>2173</v>
      </c>
      <c r="I819" s="74" t="s">
        <v>2170</v>
      </c>
    </row>
    <row r="820" spans="1:9" ht="12.75" customHeight="1">
      <c r="A820" s="29" t="str">
        <f>IF(D820=著作者名検索!$B$2,ROW(),"")</f>
        <v/>
      </c>
      <c r="B820" s="29" t="str">
        <f>IF(E820=仮名検索!$B$2,ROW(),"")</f>
        <v/>
      </c>
      <c r="C820" s="29" t="str">
        <f>IF(H820=書名検索!$B$2,ROW(),"")</f>
        <v/>
      </c>
      <c r="D820" s="78" t="s">
        <v>2166</v>
      </c>
      <c r="E820" s="60" t="s">
        <v>2167</v>
      </c>
      <c r="F820" s="61" t="s">
        <v>65</v>
      </c>
      <c r="G820" s="61" t="s">
        <v>29</v>
      </c>
      <c r="H820" s="78" t="s">
        <v>2174</v>
      </c>
      <c r="I820" s="74" t="s">
        <v>2170</v>
      </c>
    </row>
    <row r="821" spans="1:9" ht="12.75" customHeight="1">
      <c r="A821" s="29" t="str">
        <f>IF(D821=著作者名検索!$B$2,ROW(),"")</f>
        <v/>
      </c>
      <c r="B821" s="29" t="str">
        <f>IF(E821=仮名検索!$B$2,ROW(),"")</f>
        <v/>
      </c>
      <c r="C821" s="29" t="str">
        <f>IF(H821=書名検索!$B$2,ROW(),"")</f>
        <v/>
      </c>
      <c r="D821" s="78" t="s">
        <v>2166</v>
      </c>
      <c r="E821" s="60" t="s">
        <v>2167</v>
      </c>
      <c r="F821" s="61" t="s">
        <v>65</v>
      </c>
      <c r="G821" s="61" t="s">
        <v>29</v>
      </c>
      <c r="H821" s="78" t="s">
        <v>2175</v>
      </c>
      <c r="I821" s="74" t="s">
        <v>2170</v>
      </c>
    </row>
    <row r="822" spans="1:9" ht="12.75" customHeight="1">
      <c r="A822" s="29" t="str">
        <f>IF(D822=著作者名検索!$B$2,ROW(),"")</f>
        <v/>
      </c>
      <c r="B822" s="29" t="str">
        <f>IF(E822=仮名検索!$B$2,ROW(),"")</f>
        <v/>
      </c>
      <c r="C822" s="29" t="str">
        <f>IF(H822=書名検索!$B$2,ROW(),"")</f>
        <v/>
      </c>
      <c r="D822" s="78" t="s">
        <v>2166</v>
      </c>
      <c r="E822" s="60" t="s">
        <v>2167</v>
      </c>
      <c r="F822" s="61" t="s">
        <v>65</v>
      </c>
      <c r="G822" s="61" t="s">
        <v>29</v>
      </c>
      <c r="H822" s="78" t="s">
        <v>2176</v>
      </c>
      <c r="I822" s="74" t="s">
        <v>2170</v>
      </c>
    </row>
    <row r="823" spans="1:9" ht="12.75" customHeight="1">
      <c r="A823" s="29" t="str">
        <f>IF(D823=著作者名検索!$B$2,ROW(),"")</f>
        <v/>
      </c>
      <c r="B823" s="29" t="str">
        <f>IF(E823=仮名検索!$B$2,ROW(),"")</f>
        <v/>
      </c>
      <c r="C823" s="29" t="str">
        <f>IF(H823=書名検索!$B$2,ROW(),"")</f>
        <v/>
      </c>
      <c r="D823" s="78" t="s">
        <v>2166</v>
      </c>
      <c r="E823" s="60" t="s">
        <v>2167</v>
      </c>
      <c r="F823" s="61" t="s">
        <v>65</v>
      </c>
      <c r="G823" s="61" t="s">
        <v>29</v>
      </c>
      <c r="H823" s="78" t="s">
        <v>2177</v>
      </c>
      <c r="I823" s="74" t="s">
        <v>2170</v>
      </c>
    </row>
    <row r="824" spans="1:9" ht="12.75" customHeight="1">
      <c r="A824" s="29" t="str">
        <f>IF(D824=著作者名検索!$B$2,ROW(),"")</f>
        <v/>
      </c>
      <c r="B824" s="29" t="str">
        <f>IF(E824=仮名検索!$B$2,ROW(),"")</f>
        <v/>
      </c>
      <c r="C824" s="29" t="str">
        <f>IF(H824=書名検索!$B$2,ROW(),"")</f>
        <v/>
      </c>
      <c r="D824" s="78" t="s">
        <v>2166</v>
      </c>
      <c r="E824" s="60" t="s">
        <v>2167</v>
      </c>
      <c r="F824" s="61" t="s">
        <v>65</v>
      </c>
      <c r="G824" s="61" t="s">
        <v>29</v>
      </c>
      <c r="H824" s="78" t="s">
        <v>2178</v>
      </c>
      <c r="I824" s="74" t="s">
        <v>2170</v>
      </c>
    </row>
    <row r="825" spans="1:9" ht="12.75" customHeight="1">
      <c r="A825" s="29" t="str">
        <f>IF(D825=著作者名検索!$B$2,ROW(),"")</f>
        <v/>
      </c>
      <c r="B825" s="29" t="str">
        <f>IF(E825=仮名検索!$B$2,ROW(),"")</f>
        <v/>
      </c>
      <c r="C825" s="29" t="str">
        <f>IF(H825=書名検索!$B$2,ROW(),"")</f>
        <v/>
      </c>
      <c r="D825" s="78" t="s">
        <v>2166</v>
      </c>
      <c r="E825" s="60" t="s">
        <v>2167</v>
      </c>
      <c r="F825" s="61" t="s">
        <v>65</v>
      </c>
      <c r="G825" s="61" t="s">
        <v>29</v>
      </c>
      <c r="H825" s="78" t="s">
        <v>2179</v>
      </c>
      <c r="I825" s="74" t="s">
        <v>2170</v>
      </c>
    </row>
    <row r="826" spans="1:9" ht="12.75" customHeight="1">
      <c r="A826" s="29" t="str">
        <f>IF(D826=著作者名検索!$B$2,ROW(),"")</f>
        <v/>
      </c>
      <c r="B826" s="29" t="str">
        <f>IF(E826=仮名検索!$B$2,ROW(),"")</f>
        <v/>
      </c>
      <c r="C826" s="29" t="str">
        <f>IF(H826=書名検索!$B$2,ROW(),"")</f>
        <v/>
      </c>
      <c r="D826" s="78" t="s">
        <v>2166</v>
      </c>
      <c r="E826" s="60" t="s">
        <v>2167</v>
      </c>
      <c r="F826" s="61" t="s">
        <v>65</v>
      </c>
      <c r="G826" s="61" t="s">
        <v>29</v>
      </c>
      <c r="H826" s="78" t="s">
        <v>2180</v>
      </c>
      <c r="I826" s="74" t="s">
        <v>2170</v>
      </c>
    </row>
    <row r="827" spans="1:9" ht="12.75" customHeight="1">
      <c r="A827" s="29" t="str">
        <f>IF(D827=著作者名検索!$B$2,ROW(),"")</f>
        <v/>
      </c>
      <c r="B827" s="29" t="str">
        <f>IF(E827=仮名検索!$B$2,ROW(),"")</f>
        <v/>
      </c>
      <c r="C827" s="29" t="str">
        <f>IF(H827=書名検索!$B$2,ROW(),"")</f>
        <v/>
      </c>
      <c r="D827" s="78" t="s">
        <v>2166</v>
      </c>
      <c r="E827" s="60" t="s">
        <v>2167</v>
      </c>
      <c r="F827" s="61" t="s">
        <v>65</v>
      </c>
      <c r="G827" s="61" t="s">
        <v>29</v>
      </c>
      <c r="H827" s="78" t="s">
        <v>2181</v>
      </c>
      <c r="I827" s="74" t="s">
        <v>2170</v>
      </c>
    </row>
    <row r="828" spans="1:9" ht="12.75" customHeight="1">
      <c r="A828" s="29" t="str">
        <f>IF(D828=著作者名検索!$B$2,ROW(),"")</f>
        <v/>
      </c>
      <c r="B828" s="29" t="str">
        <f>IF(E828=仮名検索!$B$2,ROW(),"")</f>
        <v/>
      </c>
      <c r="C828" s="29" t="str">
        <f>IF(H828=書名検索!$B$2,ROW(),"")</f>
        <v/>
      </c>
      <c r="D828" s="78" t="s">
        <v>2166</v>
      </c>
      <c r="E828" s="60" t="s">
        <v>2167</v>
      </c>
      <c r="F828" s="61" t="s">
        <v>65</v>
      </c>
      <c r="G828" s="61" t="s">
        <v>29</v>
      </c>
      <c r="H828" s="78" t="s">
        <v>2182</v>
      </c>
      <c r="I828" s="74" t="s">
        <v>2170</v>
      </c>
    </row>
    <row r="829" spans="1:9" ht="12.75" customHeight="1">
      <c r="A829" s="29" t="str">
        <f>IF(D829=著作者名検索!$B$2,ROW(),"")</f>
        <v/>
      </c>
      <c r="B829" s="29" t="str">
        <f>IF(E829=仮名検索!$B$2,ROW(),"")</f>
        <v/>
      </c>
      <c r="C829" s="29" t="str">
        <f>IF(H829=書名検索!$B$2,ROW(),"")</f>
        <v/>
      </c>
      <c r="D829" s="78" t="s">
        <v>2166</v>
      </c>
      <c r="E829" s="60" t="s">
        <v>2167</v>
      </c>
      <c r="F829" s="61" t="s">
        <v>65</v>
      </c>
      <c r="G829" s="61" t="s">
        <v>29</v>
      </c>
      <c r="H829" s="78" t="s">
        <v>2183</v>
      </c>
      <c r="I829" s="74" t="s">
        <v>2170</v>
      </c>
    </row>
    <row r="830" spans="1:9" ht="12.75" customHeight="1">
      <c r="A830" s="29" t="str">
        <f>IF(D830=著作者名検索!$B$2,ROW(),"")</f>
        <v/>
      </c>
      <c r="B830" s="29" t="str">
        <f>IF(E830=仮名検索!$B$2,ROW(),"")</f>
        <v/>
      </c>
      <c r="C830" s="29" t="str">
        <f>IF(H830=書名検索!$B$2,ROW(),"")</f>
        <v/>
      </c>
      <c r="D830" s="71" t="s">
        <v>2184</v>
      </c>
      <c r="E830" s="71" t="s">
        <v>2185</v>
      </c>
      <c r="F830" s="72" t="s">
        <v>18</v>
      </c>
      <c r="G830" s="72" t="s">
        <v>685</v>
      </c>
      <c r="H830" s="71" t="s">
        <v>2186</v>
      </c>
      <c r="I830" s="71" t="s">
        <v>554</v>
      </c>
    </row>
    <row r="831" spans="1:9" ht="12.75" customHeight="1">
      <c r="A831" s="29" t="str">
        <f>IF(D831=著作者名検索!$B$2,ROW(),"")</f>
        <v/>
      </c>
      <c r="B831" s="29" t="str">
        <f>IF(E831=仮名検索!$B$2,ROW(),"")</f>
        <v/>
      </c>
      <c r="C831" s="29" t="str">
        <f>IF(H831=書名検索!$B$2,ROW(),"")</f>
        <v/>
      </c>
      <c r="D831" s="59" t="s">
        <v>2187</v>
      </c>
      <c r="E831" s="74" t="s">
        <v>2188</v>
      </c>
      <c r="F831" s="61" t="s">
        <v>28</v>
      </c>
      <c r="G831" s="61" t="s">
        <v>43</v>
      </c>
      <c r="H831" s="59" t="s">
        <v>2189</v>
      </c>
      <c r="I831" s="74" t="s">
        <v>62</v>
      </c>
    </row>
    <row r="832" spans="1:9" ht="12.75" customHeight="1">
      <c r="A832" s="29" t="str">
        <f>IF(D832=著作者名検索!$B$2,ROW(),"")</f>
        <v/>
      </c>
      <c r="B832" s="29" t="str">
        <f>IF(E832=仮名検索!$B$2,ROW(),"")</f>
        <v/>
      </c>
      <c r="C832" s="29" t="str">
        <f>IF(H832=書名検索!$B$2,ROW(),"")</f>
        <v/>
      </c>
      <c r="D832" s="66" t="s">
        <v>2190</v>
      </c>
      <c r="E832" s="66" t="s">
        <v>2191</v>
      </c>
      <c r="F832" s="67" t="s">
        <v>18</v>
      </c>
      <c r="G832" s="67" t="s">
        <v>643</v>
      </c>
      <c r="H832" s="68" t="s">
        <v>2192</v>
      </c>
      <c r="I832" s="70" t="s">
        <v>21</v>
      </c>
    </row>
    <row r="833" spans="1:9" ht="12.75" customHeight="1">
      <c r="A833" s="29" t="str">
        <f>IF(D833=著作者名検索!$B$2,ROW(),"")</f>
        <v/>
      </c>
      <c r="B833" s="29" t="str">
        <f>IF(E833=仮名検索!$B$2,ROW(),"")</f>
        <v/>
      </c>
      <c r="C833" s="29" t="str">
        <f>IF(H833=書名検索!$B$2,ROW(),"")</f>
        <v/>
      </c>
      <c r="D833" s="62" t="s">
        <v>2193</v>
      </c>
      <c r="E833" s="62" t="s">
        <v>2194</v>
      </c>
      <c r="F833" s="63" t="s">
        <v>115</v>
      </c>
      <c r="G833" s="63">
        <v>301</v>
      </c>
      <c r="H833" s="64" t="s">
        <v>2195</v>
      </c>
      <c r="I833" s="64" t="s">
        <v>123</v>
      </c>
    </row>
    <row r="834" spans="1:9" ht="12.75" customHeight="1">
      <c r="A834" s="29" t="str">
        <f>IF(D834=著作者名検索!$B$2,ROW(),"")</f>
        <v/>
      </c>
      <c r="B834" s="29" t="str">
        <f>IF(E834=仮名検索!$B$2,ROW(),"")</f>
        <v/>
      </c>
      <c r="C834" s="29" t="str">
        <f>IF(H834=書名検索!$B$2,ROW(),"")</f>
        <v/>
      </c>
      <c r="D834" s="66" t="s">
        <v>2196</v>
      </c>
      <c r="E834" s="66" t="s">
        <v>2197</v>
      </c>
      <c r="F834" s="67" t="s">
        <v>85</v>
      </c>
      <c r="G834" s="67" t="s">
        <v>919</v>
      </c>
      <c r="H834" s="68" t="s">
        <v>2198</v>
      </c>
      <c r="I834" s="70" t="s">
        <v>548</v>
      </c>
    </row>
    <row r="835" spans="1:9" ht="12.75" customHeight="1">
      <c r="A835" s="29" t="str">
        <f>IF(D835=著作者名検索!$B$2,ROW(),"")</f>
        <v/>
      </c>
      <c r="B835" s="29" t="str">
        <f>IF(E835=仮名検索!$B$2,ROW(),"")</f>
        <v/>
      </c>
      <c r="C835" s="29" t="str">
        <f>IF(H835=書名検索!$B$2,ROW(),"")</f>
        <v/>
      </c>
      <c r="D835" s="71" t="s">
        <v>2196</v>
      </c>
      <c r="E835" s="71" t="s">
        <v>2197</v>
      </c>
      <c r="F835" s="72" t="s">
        <v>85</v>
      </c>
      <c r="G835" s="72" t="s">
        <v>167</v>
      </c>
      <c r="H835" s="71" t="s">
        <v>2199</v>
      </c>
      <c r="I835" s="71" t="s">
        <v>1219</v>
      </c>
    </row>
    <row r="836" spans="1:9" ht="12.75" customHeight="1">
      <c r="A836" s="29" t="str">
        <f>IF(D836=著作者名検索!$B$2,ROW(),"")</f>
        <v/>
      </c>
      <c r="B836" s="29" t="str">
        <f>IF(E836=仮名検索!$B$2,ROW(),"")</f>
        <v/>
      </c>
      <c r="C836" s="29" t="str">
        <f>IF(H836=書名検索!$B$2,ROW(),"")</f>
        <v/>
      </c>
      <c r="D836" s="62" t="s">
        <v>2200</v>
      </c>
      <c r="E836" s="62" t="s">
        <v>2201</v>
      </c>
      <c r="F836" s="63" t="s">
        <v>28</v>
      </c>
      <c r="G836" s="63">
        <v>90</v>
      </c>
      <c r="H836" s="62" t="s">
        <v>2202</v>
      </c>
      <c r="I836" s="62" t="s">
        <v>924</v>
      </c>
    </row>
    <row r="837" spans="1:9" ht="12.75" customHeight="1">
      <c r="A837" s="29" t="str">
        <f>IF(D837=著作者名検索!$B$2,ROW(),"")</f>
        <v/>
      </c>
      <c r="B837" s="29" t="str">
        <f>IF(E837=仮名検索!$B$2,ROW(),"")</f>
        <v/>
      </c>
      <c r="C837" s="29" t="str">
        <f>IF(H837=書名検索!$B$2,ROW(),"")</f>
        <v/>
      </c>
      <c r="D837" s="62" t="s">
        <v>2200</v>
      </c>
      <c r="E837" s="62" t="s">
        <v>2201</v>
      </c>
      <c r="F837" s="63" t="s">
        <v>273</v>
      </c>
      <c r="G837" s="63">
        <v>193</v>
      </c>
      <c r="H837" s="62" t="s">
        <v>2203</v>
      </c>
      <c r="I837" s="62" t="s">
        <v>1172</v>
      </c>
    </row>
    <row r="838" spans="1:9" ht="12.75" customHeight="1">
      <c r="A838" s="29" t="str">
        <f>IF(D838=著作者名検索!$B$2,ROW(),"")</f>
        <v/>
      </c>
      <c r="B838" s="29" t="str">
        <f>IF(E838=仮名検索!$B$2,ROW(),"")</f>
        <v/>
      </c>
      <c r="C838" s="29" t="str">
        <f>IF(H838=書名検索!$B$2,ROW(),"")</f>
        <v/>
      </c>
      <c r="D838" s="62" t="s">
        <v>2200</v>
      </c>
      <c r="E838" s="62" t="s">
        <v>2201</v>
      </c>
      <c r="F838" s="63" t="s">
        <v>222</v>
      </c>
      <c r="G838" s="63">
        <v>270</v>
      </c>
      <c r="H838" s="62" t="s">
        <v>2203</v>
      </c>
      <c r="I838" s="62" t="s">
        <v>831</v>
      </c>
    </row>
    <row r="839" spans="1:9" ht="12.75" customHeight="1">
      <c r="A839" s="29" t="str">
        <f>IF(D839=著作者名検索!$B$2,ROW(),"")</f>
        <v/>
      </c>
      <c r="B839" s="29" t="str">
        <f>IF(E839=仮名検索!$B$2,ROW(),"")</f>
        <v/>
      </c>
      <c r="C839" s="29" t="str">
        <f>IF(H839=書名検索!$B$2,ROW(),"")</f>
        <v/>
      </c>
      <c r="D839" s="71" t="s">
        <v>2204</v>
      </c>
      <c r="E839" s="71" t="s">
        <v>2205</v>
      </c>
      <c r="F839" s="72" t="s">
        <v>18</v>
      </c>
      <c r="G839" s="72" t="s">
        <v>561</v>
      </c>
      <c r="H839" s="71" t="s">
        <v>738</v>
      </c>
      <c r="I839" s="71" t="s">
        <v>563</v>
      </c>
    </row>
    <row r="840" spans="1:9" ht="12.75" customHeight="1">
      <c r="A840" s="29" t="str">
        <f>IF(D840=著作者名検索!$B$2,ROW(),"")</f>
        <v/>
      </c>
      <c r="B840" s="29" t="str">
        <f>IF(E840=仮名検索!$B$2,ROW(),"")</f>
        <v/>
      </c>
      <c r="C840" s="29" t="str">
        <f>IF(H840=書名検索!$B$2,ROW(),"")</f>
        <v/>
      </c>
      <c r="D840" s="62" t="s">
        <v>2206</v>
      </c>
      <c r="E840" s="62" t="s">
        <v>2207</v>
      </c>
      <c r="F840" s="63" t="s">
        <v>115</v>
      </c>
      <c r="G840" s="63">
        <v>298</v>
      </c>
      <c r="H840" s="64" t="s">
        <v>2208</v>
      </c>
      <c r="I840" s="64" t="s">
        <v>123</v>
      </c>
    </row>
    <row r="841" spans="1:9" ht="12.75" customHeight="1">
      <c r="A841" s="29" t="str">
        <f>IF(D841=著作者名検索!$B$2,ROW(),"")</f>
        <v/>
      </c>
      <c r="B841" s="29" t="str">
        <f>IF(E841=仮名検索!$B$2,ROW(),"")</f>
        <v/>
      </c>
      <c r="C841" s="29" t="str">
        <f>IF(H841=書名検索!$B$2,ROW(),"")</f>
        <v/>
      </c>
      <c r="D841" s="62" t="s">
        <v>2209</v>
      </c>
      <c r="E841" s="62" t="s">
        <v>2210</v>
      </c>
      <c r="F841" s="63" t="s">
        <v>115</v>
      </c>
      <c r="G841" s="63">
        <v>300</v>
      </c>
      <c r="H841" s="64" t="s">
        <v>2211</v>
      </c>
      <c r="I841" s="64" t="s">
        <v>123</v>
      </c>
    </row>
    <row r="842" spans="1:9" ht="12.75" customHeight="1">
      <c r="A842" s="29" t="str">
        <f>IF(D842=著作者名検索!$B$2,ROW(),"")</f>
        <v/>
      </c>
      <c r="B842" s="29" t="str">
        <f>IF(E842=仮名検索!$B$2,ROW(),"")</f>
        <v/>
      </c>
      <c r="C842" s="29" t="str">
        <f>IF(H842=書名検索!$B$2,ROW(),"")</f>
        <v/>
      </c>
      <c r="D842" s="59" t="s">
        <v>2212</v>
      </c>
      <c r="E842" s="74" t="s">
        <v>2213</v>
      </c>
      <c r="F842" s="61" t="s">
        <v>28</v>
      </c>
      <c r="G842" s="61" t="s">
        <v>43</v>
      </c>
      <c r="H842" s="59" t="s">
        <v>2214</v>
      </c>
      <c r="I842" s="74" t="s">
        <v>45</v>
      </c>
    </row>
    <row r="843" spans="1:9" ht="12.75" customHeight="1">
      <c r="A843" s="29" t="str">
        <f>IF(D843=著作者名検索!$B$2,ROW(),"")</f>
        <v/>
      </c>
      <c r="B843" s="29" t="str">
        <f>IF(E843=仮名検索!$B$2,ROW(),"")</f>
        <v/>
      </c>
      <c r="C843" s="29" t="str">
        <f>IF(H843=書名検索!$B$2,ROW(),"")</f>
        <v/>
      </c>
      <c r="D843" s="59" t="s">
        <v>2212</v>
      </c>
      <c r="E843" s="74" t="s">
        <v>2213</v>
      </c>
      <c r="F843" s="61" t="s">
        <v>28</v>
      </c>
      <c r="G843" s="61" t="s">
        <v>43</v>
      </c>
      <c r="H843" s="59" t="s">
        <v>2215</v>
      </c>
      <c r="I843" s="74" t="s">
        <v>45</v>
      </c>
    </row>
    <row r="844" spans="1:9" ht="12.75" customHeight="1">
      <c r="A844" s="29" t="str">
        <f>IF(D844=著作者名検索!$B$2,ROW(),"")</f>
        <v/>
      </c>
      <c r="B844" s="29" t="str">
        <f>IF(E844=仮名検索!$B$2,ROW(),"")</f>
        <v/>
      </c>
      <c r="C844" s="29" t="str">
        <f>IF(H844=書名検索!$B$2,ROW(),"")</f>
        <v/>
      </c>
      <c r="D844" s="59" t="s">
        <v>2212</v>
      </c>
      <c r="E844" s="74" t="s">
        <v>2213</v>
      </c>
      <c r="F844" s="61" t="s">
        <v>28</v>
      </c>
      <c r="G844" s="61" t="s">
        <v>43</v>
      </c>
      <c r="H844" s="59" t="s">
        <v>2216</v>
      </c>
      <c r="I844" s="74" t="s">
        <v>45</v>
      </c>
    </row>
    <row r="845" spans="1:9" ht="12.75" customHeight="1">
      <c r="A845" s="29" t="str">
        <f>IF(D845=著作者名検索!$B$2,ROW(),"")</f>
        <v/>
      </c>
      <c r="B845" s="29" t="str">
        <f>IF(E845=仮名検索!$B$2,ROW(),"")</f>
        <v/>
      </c>
      <c r="C845" s="29" t="str">
        <f>IF(H845=書名検索!$B$2,ROW(),"")</f>
        <v/>
      </c>
      <c r="D845" s="59" t="s">
        <v>2212</v>
      </c>
      <c r="E845" s="74" t="s">
        <v>2213</v>
      </c>
      <c r="F845" s="61" t="s">
        <v>28</v>
      </c>
      <c r="G845" s="61" t="s">
        <v>43</v>
      </c>
      <c r="H845" s="59" t="s">
        <v>2217</v>
      </c>
      <c r="I845" s="74" t="s">
        <v>45</v>
      </c>
    </row>
    <row r="846" spans="1:9" ht="12.75" customHeight="1">
      <c r="A846" s="29" t="str">
        <f>IF(D846=著作者名検索!$B$2,ROW(),"")</f>
        <v/>
      </c>
      <c r="B846" s="29" t="str">
        <f>IF(E846=仮名検索!$B$2,ROW(),"")</f>
        <v/>
      </c>
      <c r="C846" s="29" t="str">
        <f>IF(H846=書名検索!$B$2,ROW(),"")</f>
        <v/>
      </c>
      <c r="D846" s="59" t="s">
        <v>2212</v>
      </c>
      <c r="E846" s="74" t="s">
        <v>2213</v>
      </c>
      <c r="F846" s="61" t="s">
        <v>28</v>
      </c>
      <c r="G846" s="61" t="s">
        <v>43</v>
      </c>
      <c r="H846" s="59" t="s">
        <v>2218</v>
      </c>
      <c r="I846" s="74" t="s">
        <v>45</v>
      </c>
    </row>
    <row r="847" spans="1:9" ht="12.75" customHeight="1">
      <c r="A847" s="29" t="str">
        <f>IF(D847=著作者名検索!$B$2,ROW(),"")</f>
        <v/>
      </c>
      <c r="B847" s="29" t="str">
        <f>IF(E847=仮名検索!$B$2,ROW(),"")</f>
        <v/>
      </c>
      <c r="C847" s="29" t="str">
        <f>IF(H847=書名検索!$B$2,ROW(),"")</f>
        <v/>
      </c>
      <c r="D847" s="59" t="s">
        <v>2212</v>
      </c>
      <c r="E847" s="74" t="s">
        <v>2213</v>
      </c>
      <c r="F847" s="61" t="s">
        <v>28</v>
      </c>
      <c r="G847" s="61" t="s">
        <v>43</v>
      </c>
      <c r="H847" s="59" t="s">
        <v>2219</v>
      </c>
      <c r="I847" s="74" t="s">
        <v>45</v>
      </c>
    </row>
    <row r="848" spans="1:9" ht="12.75" customHeight="1">
      <c r="A848" s="29" t="str">
        <f>IF(D848=著作者名検索!$B$2,ROW(),"")</f>
        <v/>
      </c>
      <c r="B848" s="29" t="str">
        <f>IF(E848=仮名検索!$B$2,ROW(),"")</f>
        <v/>
      </c>
      <c r="C848" s="29" t="str">
        <f>IF(H848=書名検索!$B$2,ROW(),"")</f>
        <v/>
      </c>
      <c r="D848" s="59" t="s">
        <v>2212</v>
      </c>
      <c r="E848" s="74" t="s">
        <v>2213</v>
      </c>
      <c r="F848" s="61" t="s">
        <v>28</v>
      </c>
      <c r="G848" s="61" t="s">
        <v>43</v>
      </c>
      <c r="H848" s="59" t="s">
        <v>2220</v>
      </c>
      <c r="I848" s="74" t="s">
        <v>45</v>
      </c>
    </row>
    <row r="849" spans="1:9" ht="12.75" customHeight="1">
      <c r="A849" s="29" t="str">
        <f>IF(D849=著作者名検索!$B$2,ROW(),"")</f>
        <v/>
      </c>
      <c r="B849" s="29" t="str">
        <f>IF(E849=仮名検索!$B$2,ROW(),"")</f>
        <v/>
      </c>
      <c r="C849" s="29" t="str">
        <f>IF(H849=書名検索!$B$2,ROW(),"")</f>
        <v/>
      </c>
      <c r="D849" s="59" t="s">
        <v>2212</v>
      </c>
      <c r="E849" s="74" t="s">
        <v>2213</v>
      </c>
      <c r="F849" s="61" t="s">
        <v>28</v>
      </c>
      <c r="G849" s="61" t="s">
        <v>43</v>
      </c>
      <c r="H849" s="59" t="s">
        <v>2221</v>
      </c>
      <c r="I849" s="74" t="s">
        <v>45</v>
      </c>
    </row>
    <row r="850" spans="1:9" ht="12.75" customHeight="1">
      <c r="A850" s="29" t="str">
        <f>IF(D850=著作者名検索!$B$2,ROW(),"")</f>
        <v/>
      </c>
      <c r="B850" s="29" t="str">
        <f>IF(E850=仮名検索!$B$2,ROW(),"")</f>
        <v/>
      </c>
      <c r="C850" s="29" t="str">
        <f>IF(H850=書名検索!$B$2,ROW(),"")</f>
        <v/>
      </c>
      <c r="D850" s="59" t="s">
        <v>2212</v>
      </c>
      <c r="E850" s="74" t="s">
        <v>2213</v>
      </c>
      <c r="F850" s="61" t="s">
        <v>28</v>
      </c>
      <c r="G850" s="61" t="s">
        <v>43</v>
      </c>
      <c r="H850" s="59" t="s">
        <v>2222</v>
      </c>
      <c r="I850" s="74" t="s">
        <v>45</v>
      </c>
    </row>
    <row r="851" spans="1:9" ht="12.75" customHeight="1">
      <c r="A851" s="29" t="str">
        <f>IF(D851=著作者名検索!$B$2,ROW(),"")</f>
        <v/>
      </c>
      <c r="B851" s="29" t="str">
        <f>IF(E851=仮名検索!$B$2,ROW(),"")</f>
        <v/>
      </c>
      <c r="C851" s="29" t="str">
        <f>IF(H851=書名検索!$B$2,ROW(),"")</f>
        <v/>
      </c>
      <c r="D851" s="62" t="s">
        <v>2223</v>
      </c>
      <c r="E851" s="62" t="s">
        <v>2224</v>
      </c>
      <c r="F851" s="63" t="s">
        <v>28</v>
      </c>
      <c r="G851" s="63">
        <v>164</v>
      </c>
      <c r="H851" s="64" t="s">
        <v>2225</v>
      </c>
      <c r="I851" s="64" t="s">
        <v>382</v>
      </c>
    </row>
    <row r="852" spans="1:9" ht="12.75" customHeight="1">
      <c r="A852" s="29" t="str">
        <f>IF(D852=著作者名検索!$B$2,ROW(),"")</f>
        <v/>
      </c>
      <c r="B852" s="29" t="str">
        <f>IF(E852=仮名検索!$B$2,ROW(),"")</f>
        <v/>
      </c>
      <c r="C852" s="29" t="str">
        <f>IF(H852=書名検索!$B$2,ROW(),"")</f>
        <v/>
      </c>
      <c r="D852" s="66" t="s">
        <v>2226</v>
      </c>
      <c r="E852" s="66" t="s">
        <v>2227</v>
      </c>
      <c r="F852" s="67" t="s">
        <v>85</v>
      </c>
      <c r="G852" s="67" t="s">
        <v>1644</v>
      </c>
      <c r="H852" s="68" t="s">
        <v>2228</v>
      </c>
      <c r="I852" s="70" t="s">
        <v>548</v>
      </c>
    </row>
    <row r="853" spans="1:9" ht="12.75" customHeight="1">
      <c r="A853" s="29" t="str">
        <f>IF(D853=著作者名検索!$B$2,ROW(),"")</f>
        <v/>
      </c>
      <c r="B853" s="29" t="str">
        <f>IF(E853=仮名検索!$B$2,ROW(),"")</f>
        <v/>
      </c>
      <c r="C853" s="29" t="str">
        <f>IF(H853=書名検索!$B$2,ROW(),"")</f>
        <v/>
      </c>
      <c r="D853" s="71" t="s">
        <v>2229</v>
      </c>
      <c r="E853" s="71" t="s">
        <v>2230</v>
      </c>
      <c r="F853" s="72" t="s">
        <v>85</v>
      </c>
      <c r="G853" s="72" t="s">
        <v>612</v>
      </c>
      <c r="H853" s="71" t="s">
        <v>2231</v>
      </c>
      <c r="I853" s="71" t="s">
        <v>614</v>
      </c>
    </row>
    <row r="854" spans="1:9" ht="12.75" customHeight="1">
      <c r="A854" s="29" t="str">
        <f>IF(D854=著作者名検索!$B$2,ROW(),"")</f>
        <v/>
      </c>
      <c r="B854" s="29" t="str">
        <f>IF(E854=仮名検索!$B$2,ROW(),"")</f>
        <v/>
      </c>
      <c r="C854" s="29" t="str">
        <f>IF(H854=書名検索!$B$2,ROW(),"")</f>
        <v/>
      </c>
      <c r="D854" s="71" t="s">
        <v>2229</v>
      </c>
      <c r="E854" s="71" t="s">
        <v>2230</v>
      </c>
      <c r="F854" s="72" t="s">
        <v>18</v>
      </c>
      <c r="G854" s="72" t="s">
        <v>1761</v>
      </c>
      <c r="H854" s="71" t="s">
        <v>2232</v>
      </c>
      <c r="I854" s="71" t="s">
        <v>1763</v>
      </c>
    </row>
    <row r="855" spans="1:9" ht="12.75" customHeight="1">
      <c r="A855" s="29" t="str">
        <f>IF(D855=著作者名検索!$B$2,ROW(),"")</f>
        <v/>
      </c>
      <c r="B855" s="29" t="str">
        <f>IF(E855=仮名検索!$B$2,ROW(),"")</f>
        <v/>
      </c>
      <c r="C855" s="29" t="str">
        <f>IF(H855=書名検索!$B$2,ROW(),"")</f>
        <v/>
      </c>
      <c r="D855" s="71" t="s">
        <v>2229</v>
      </c>
      <c r="E855" s="71" t="s">
        <v>2230</v>
      </c>
      <c r="F855" s="72" t="s">
        <v>85</v>
      </c>
      <c r="G855" s="72" t="s">
        <v>167</v>
      </c>
      <c r="H855" s="71" t="s">
        <v>2233</v>
      </c>
      <c r="I855" s="71" t="s">
        <v>1219</v>
      </c>
    </row>
    <row r="856" spans="1:9" ht="12.75" customHeight="1">
      <c r="A856" s="29" t="str">
        <f>IF(D856=著作者名検索!$B$2,ROW(),"")</f>
        <v/>
      </c>
      <c r="B856" s="29" t="str">
        <f>IF(E856=仮名検索!$B$2,ROW(),"")</f>
        <v/>
      </c>
      <c r="C856" s="29" t="str">
        <f>IF(H856=書名検索!$B$2,ROW(),"")</f>
        <v/>
      </c>
      <c r="D856" s="71" t="s">
        <v>2234</v>
      </c>
      <c r="E856" s="71" t="s">
        <v>2235</v>
      </c>
      <c r="F856" s="72" t="s">
        <v>48</v>
      </c>
      <c r="G856" s="72" t="s">
        <v>184</v>
      </c>
      <c r="H856" s="71" t="s">
        <v>2236</v>
      </c>
      <c r="I856" s="71" t="s">
        <v>186</v>
      </c>
    </row>
    <row r="857" spans="1:9" ht="12.75" customHeight="1">
      <c r="A857" s="29" t="str">
        <f>IF(D857=著作者名検索!$B$2,ROW(),"")</f>
        <v/>
      </c>
      <c r="B857" s="29" t="str">
        <f>IF(E857=仮名検索!$B$2,ROW(),"")</f>
        <v/>
      </c>
      <c r="C857" s="29" t="str">
        <f>IF(H857=書名検索!$B$2,ROW(),"")</f>
        <v/>
      </c>
      <c r="D857" s="62" t="s">
        <v>2237</v>
      </c>
      <c r="E857" s="62" t="s">
        <v>2238</v>
      </c>
      <c r="F857" s="63" t="s">
        <v>115</v>
      </c>
      <c r="G857" s="63">
        <v>63</v>
      </c>
      <c r="H857" s="64" t="s">
        <v>2239</v>
      </c>
      <c r="I857" s="64" t="s">
        <v>279</v>
      </c>
    </row>
    <row r="858" spans="1:9" ht="12.75" customHeight="1">
      <c r="A858" s="29" t="str">
        <f>IF(D858=著作者名検索!$B$2,ROW(),"")</f>
        <v/>
      </c>
      <c r="B858" s="29" t="str">
        <f>IF(E858=仮名検索!$B$2,ROW(),"")</f>
        <v/>
      </c>
      <c r="C858" s="29" t="str">
        <f>IF(H858=書名検索!$B$2,ROW(),"")</f>
        <v/>
      </c>
      <c r="D858" s="66" t="s">
        <v>2240</v>
      </c>
      <c r="E858" s="66" t="s">
        <v>2241</v>
      </c>
      <c r="F858" s="67" t="s">
        <v>24</v>
      </c>
      <c r="G858" s="67">
        <v>280</v>
      </c>
      <c r="H858" s="68" t="s">
        <v>2242</v>
      </c>
      <c r="I858" s="70" t="s">
        <v>21</v>
      </c>
    </row>
    <row r="859" spans="1:9" ht="12.75" customHeight="1">
      <c r="A859" s="29" t="str">
        <f>IF(D859=著作者名検索!$B$2,ROW(),"")</f>
        <v/>
      </c>
      <c r="B859" s="29" t="str">
        <f>IF(E859=仮名検索!$B$2,ROW(),"")</f>
        <v/>
      </c>
      <c r="C859" s="29" t="str">
        <f>IF(H859=書名検索!$B$2,ROW(),"")</f>
        <v/>
      </c>
      <c r="D859" s="71" t="s">
        <v>2243</v>
      </c>
      <c r="E859" s="71" t="s">
        <v>2244</v>
      </c>
      <c r="F859" s="72" t="s">
        <v>18</v>
      </c>
      <c r="G859" s="72" t="s">
        <v>1761</v>
      </c>
      <c r="H859" s="71" t="s">
        <v>2245</v>
      </c>
      <c r="I859" s="71" t="s">
        <v>1763</v>
      </c>
    </row>
    <row r="860" spans="1:9" ht="12.75" customHeight="1">
      <c r="A860" s="29" t="str">
        <f>IF(D860=著作者名検索!$B$2,ROW(),"")</f>
        <v/>
      </c>
      <c r="B860" s="29" t="str">
        <f>IF(E860=仮名検索!$B$2,ROW(),"")</f>
        <v/>
      </c>
      <c r="C860" s="29" t="str">
        <f>IF(H860=書名検索!$B$2,ROW(),"")</f>
        <v/>
      </c>
      <c r="D860" s="71" t="s">
        <v>2246</v>
      </c>
      <c r="E860" s="71" t="s">
        <v>2247</v>
      </c>
      <c r="F860" s="72" t="s">
        <v>85</v>
      </c>
      <c r="G860" s="72" t="s">
        <v>105</v>
      </c>
      <c r="H860" s="71" t="s">
        <v>2248</v>
      </c>
      <c r="I860" s="71" t="s">
        <v>95</v>
      </c>
    </row>
    <row r="861" spans="1:9" ht="12.75" customHeight="1">
      <c r="A861" s="29" t="str">
        <f>IF(D861=著作者名検索!$B$2,ROW(),"")</f>
        <v/>
      </c>
      <c r="B861" s="29" t="str">
        <f>IF(E861=仮名検索!$B$2,ROW(),"")</f>
        <v/>
      </c>
      <c r="C861" s="29" t="str">
        <f>IF(H861=書名検索!$B$2,ROW(),"")</f>
        <v/>
      </c>
      <c r="D861" s="71" t="s">
        <v>2249</v>
      </c>
      <c r="E861" s="71" t="s">
        <v>2250</v>
      </c>
      <c r="F861" s="72" t="s">
        <v>48</v>
      </c>
      <c r="G861" s="72" t="s">
        <v>703</v>
      </c>
      <c r="H861" s="71" t="s">
        <v>2251</v>
      </c>
      <c r="I861" s="62" t="s">
        <v>705</v>
      </c>
    </row>
    <row r="862" spans="1:9" ht="12.75" customHeight="1">
      <c r="A862" s="29" t="str">
        <f>IF(D862=著作者名検索!$B$2,ROW(),"")</f>
        <v/>
      </c>
      <c r="B862" s="29" t="str">
        <f>IF(E862=仮名検索!$B$2,ROW(),"")</f>
        <v/>
      </c>
      <c r="C862" s="29" t="str">
        <f>IF(H862=書名検索!$B$2,ROW(),"")</f>
        <v/>
      </c>
      <c r="D862" s="71" t="s">
        <v>2252</v>
      </c>
      <c r="E862" s="71" t="s">
        <v>2253</v>
      </c>
      <c r="F862" s="72" t="s">
        <v>75</v>
      </c>
      <c r="G862" s="72">
        <v>39</v>
      </c>
      <c r="H862" s="71" t="s">
        <v>2254</v>
      </c>
      <c r="I862" s="71" t="s">
        <v>1827</v>
      </c>
    </row>
    <row r="863" spans="1:9" ht="12.75" customHeight="1">
      <c r="A863" s="29" t="str">
        <f>IF(D863=著作者名検索!$B$2,ROW(),"")</f>
        <v/>
      </c>
      <c r="B863" s="29" t="str">
        <f>IF(E863=仮名検索!$B$2,ROW(),"")</f>
        <v/>
      </c>
      <c r="C863" s="29" t="str">
        <f>IF(H863=書名検索!$B$2,ROW(),"")</f>
        <v/>
      </c>
      <c r="D863" s="59" t="s">
        <v>2255</v>
      </c>
      <c r="E863" s="60" t="s">
        <v>2256</v>
      </c>
      <c r="F863" s="61" t="s">
        <v>65</v>
      </c>
      <c r="G863" s="61" t="s">
        <v>29</v>
      </c>
      <c r="H863" s="59" t="s">
        <v>2257</v>
      </c>
      <c r="I863" s="74" t="s">
        <v>862</v>
      </c>
    </row>
    <row r="864" spans="1:9" ht="12.75" customHeight="1">
      <c r="A864" s="29" t="str">
        <f>IF(D864=著作者名検索!$B$2,ROW(),"")</f>
        <v/>
      </c>
      <c r="B864" s="29" t="str">
        <f>IF(E864=仮名検索!$B$2,ROW(),"")</f>
        <v/>
      </c>
      <c r="C864" s="29" t="str">
        <f>IF(H864=書名検索!$B$2,ROW(),"")</f>
        <v/>
      </c>
      <c r="D864" s="78" t="s">
        <v>2255</v>
      </c>
      <c r="E864" s="60" t="s">
        <v>2256</v>
      </c>
      <c r="F864" s="61" t="s">
        <v>65</v>
      </c>
      <c r="G864" s="61" t="s">
        <v>29</v>
      </c>
      <c r="H864" s="78" t="s">
        <v>2258</v>
      </c>
      <c r="I864" s="74" t="s">
        <v>862</v>
      </c>
    </row>
    <row r="865" spans="1:9" ht="12.75" customHeight="1">
      <c r="A865" s="29" t="str">
        <f>IF(D865=著作者名検索!$B$2,ROW(),"")</f>
        <v/>
      </c>
      <c r="B865" s="29" t="str">
        <f>IF(E865=仮名検索!$B$2,ROW(),"")</f>
        <v/>
      </c>
      <c r="C865" s="29" t="str">
        <f>IF(H865=書名検索!$B$2,ROW(),"")</f>
        <v/>
      </c>
      <c r="D865" s="62" t="s">
        <v>2259</v>
      </c>
      <c r="E865" s="62" t="s">
        <v>2260</v>
      </c>
      <c r="F865" s="63" t="s">
        <v>28</v>
      </c>
      <c r="G865" s="63">
        <v>85</v>
      </c>
      <c r="H865" s="64" t="s">
        <v>2261</v>
      </c>
      <c r="I865" s="64" t="s">
        <v>316</v>
      </c>
    </row>
    <row r="866" spans="1:9" ht="12.75" customHeight="1">
      <c r="A866" s="29" t="str">
        <f>IF(D866=著作者名検索!$B$2,ROW(),"")</f>
        <v/>
      </c>
      <c r="B866" s="29" t="str">
        <f>IF(E866=仮名検索!$B$2,ROW(),"")</f>
        <v/>
      </c>
      <c r="C866" s="29" t="str">
        <f>IF(H866=書名検索!$B$2,ROW(),"")</f>
        <v/>
      </c>
      <c r="D866" s="71" t="s">
        <v>2262</v>
      </c>
      <c r="E866" s="71" t="s">
        <v>2263</v>
      </c>
      <c r="F866" s="72" t="s">
        <v>24</v>
      </c>
      <c r="G866" s="72">
        <v>246</v>
      </c>
      <c r="H866" s="71" t="s">
        <v>2264</v>
      </c>
      <c r="I866" s="71" t="s">
        <v>2050</v>
      </c>
    </row>
    <row r="867" spans="1:9" ht="12.75" customHeight="1">
      <c r="A867" s="29" t="str">
        <f>IF(D867=著作者名検索!$B$2,ROW(),"")</f>
        <v/>
      </c>
      <c r="B867" s="29" t="str">
        <f>IF(E867=仮名検索!$B$2,ROW(),"")</f>
        <v/>
      </c>
      <c r="C867" s="29" t="str">
        <f>IF(H867=書名検索!$B$2,ROW(),"")</f>
        <v/>
      </c>
      <c r="D867" s="71" t="s">
        <v>2265</v>
      </c>
      <c r="E867" s="71" t="s">
        <v>2266</v>
      </c>
      <c r="F867" s="72" t="s">
        <v>18</v>
      </c>
      <c r="G867" s="72" t="s">
        <v>167</v>
      </c>
      <c r="H867" s="71" t="s">
        <v>2267</v>
      </c>
      <c r="I867" s="71" t="s">
        <v>169</v>
      </c>
    </row>
    <row r="868" spans="1:9" ht="12.75" customHeight="1">
      <c r="A868" s="29" t="str">
        <f>IF(D868=著作者名検索!$B$2,ROW(),"")</f>
        <v/>
      </c>
      <c r="B868" s="29" t="str">
        <f>IF(E868=仮名検索!$B$2,ROW(),"")</f>
        <v/>
      </c>
      <c r="C868" s="29" t="str">
        <f>IF(H868=書名検索!$B$2,ROW(),"")</f>
        <v/>
      </c>
      <c r="D868" s="59" t="s">
        <v>2268</v>
      </c>
      <c r="E868" s="60" t="s">
        <v>2269</v>
      </c>
      <c r="F868" s="61" t="s">
        <v>65</v>
      </c>
      <c r="G868" s="61" t="s">
        <v>43</v>
      </c>
      <c r="H868" s="59" t="s">
        <v>1931</v>
      </c>
      <c r="I868" s="60" t="s">
        <v>329</v>
      </c>
    </row>
    <row r="869" spans="1:9" ht="12.75" customHeight="1">
      <c r="A869" s="29" t="str">
        <f>IF(D869=著作者名検索!$B$2,ROW(),"")</f>
        <v/>
      </c>
      <c r="B869" s="29" t="str">
        <f>IF(E869=仮名検索!$B$2,ROW(),"")</f>
        <v/>
      </c>
      <c r="C869" s="29" t="str">
        <f>IF(H869=書名検索!$B$2,ROW(),"")</f>
        <v/>
      </c>
      <c r="D869" s="71" t="s">
        <v>2270</v>
      </c>
      <c r="E869" s="71" t="s">
        <v>2271</v>
      </c>
      <c r="F869" s="72" t="s">
        <v>75</v>
      </c>
      <c r="G869" s="72">
        <v>130</v>
      </c>
      <c r="H869" s="71" t="s">
        <v>2272</v>
      </c>
      <c r="I869" s="71" t="s">
        <v>1252</v>
      </c>
    </row>
    <row r="870" spans="1:9" ht="12.75" customHeight="1">
      <c r="A870" s="29" t="str">
        <f>IF(D870=著作者名検索!$B$2,ROW(),"")</f>
        <v/>
      </c>
      <c r="B870" s="29" t="str">
        <f>IF(E870=仮名検索!$B$2,ROW(),"")</f>
        <v/>
      </c>
      <c r="C870" s="29" t="str">
        <f>IF(H870=書名検索!$B$2,ROW(),"")</f>
        <v/>
      </c>
      <c r="D870" s="71" t="s">
        <v>2270</v>
      </c>
      <c r="E870" s="71" t="s">
        <v>2271</v>
      </c>
      <c r="F870" s="72" t="s">
        <v>18</v>
      </c>
      <c r="G870" s="72" t="s">
        <v>83</v>
      </c>
      <c r="H870" s="71" t="s">
        <v>2273</v>
      </c>
      <c r="I870" s="71" t="s">
        <v>1421</v>
      </c>
    </row>
    <row r="871" spans="1:9" ht="12.75" customHeight="1">
      <c r="A871" s="29" t="str">
        <f>IF(D871=著作者名検索!$B$2,ROW(),"")</f>
        <v/>
      </c>
      <c r="B871" s="29" t="str">
        <f>IF(E871=仮名検索!$B$2,ROW(),"")</f>
        <v/>
      </c>
      <c r="C871" s="29" t="str">
        <f>IF(H871=書名検索!$B$2,ROW(),"")</f>
        <v/>
      </c>
      <c r="D871" s="62" t="s">
        <v>2274</v>
      </c>
      <c r="E871" s="62" t="s">
        <v>2275</v>
      </c>
      <c r="F871" s="63" t="s">
        <v>853</v>
      </c>
      <c r="G871" s="63" t="s">
        <v>2276</v>
      </c>
      <c r="H871" s="62" t="s">
        <v>2277</v>
      </c>
      <c r="I871" s="62" t="s">
        <v>1277</v>
      </c>
    </row>
    <row r="872" spans="1:9" ht="12.75" customHeight="1">
      <c r="A872" s="29" t="str">
        <f>IF(D872=著作者名検索!$B$2,ROW(),"")</f>
        <v/>
      </c>
      <c r="B872" s="29" t="str">
        <f>IF(E872=仮名検索!$B$2,ROW(),"")</f>
        <v/>
      </c>
      <c r="C872" s="29" t="str">
        <f>IF(H872=書名検索!$B$2,ROW(),"")</f>
        <v/>
      </c>
      <c r="D872" s="62" t="s">
        <v>2278</v>
      </c>
      <c r="E872" s="62" t="s">
        <v>2279</v>
      </c>
      <c r="F872" s="63" t="s">
        <v>853</v>
      </c>
      <c r="G872" s="63" t="s">
        <v>2280</v>
      </c>
      <c r="H872" s="62" t="s">
        <v>2281</v>
      </c>
      <c r="I872" s="62" t="s">
        <v>2281</v>
      </c>
    </row>
    <row r="873" spans="1:9" ht="12.75" customHeight="1">
      <c r="A873" s="29" t="str">
        <f>IF(D873=著作者名検索!$B$2,ROW(),"")</f>
        <v/>
      </c>
      <c r="B873" s="29" t="str">
        <f>IF(E873=仮名検索!$B$2,ROW(),"")</f>
        <v/>
      </c>
      <c r="C873" s="29" t="str">
        <f>IF(H873=書名検索!$B$2,ROW(),"")</f>
        <v/>
      </c>
      <c r="D873" s="66" t="s">
        <v>2278</v>
      </c>
      <c r="E873" s="66" t="s">
        <v>2279</v>
      </c>
      <c r="F873" s="67" t="s">
        <v>48</v>
      </c>
      <c r="G873" s="67" t="s">
        <v>814</v>
      </c>
      <c r="H873" s="73" t="s">
        <v>2282</v>
      </c>
      <c r="I873" s="70" t="s">
        <v>816</v>
      </c>
    </row>
    <row r="874" spans="1:9" ht="12.75" customHeight="1">
      <c r="A874" s="29" t="str">
        <f>IF(D874=著作者名検索!$B$2,ROW(),"")</f>
        <v/>
      </c>
      <c r="B874" s="29" t="str">
        <f>IF(E874=仮名検索!$B$2,ROW(),"")</f>
        <v/>
      </c>
      <c r="C874" s="29" t="str">
        <f>IF(H874=書名検索!$B$2,ROW(),"")</f>
        <v/>
      </c>
      <c r="D874" s="62" t="s">
        <v>2278</v>
      </c>
      <c r="E874" s="62" t="s">
        <v>2279</v>
      </c>
      <c r="F874" s="63" t="s">
        <v>853</v>
      </c>
      <c r="G874" s="63" t="s">
        <v>86</v>
      </c>
      <c r="H874" s="62" t="s">
        <v>2283</v>
      </c>
      <c r="I874" s="62" t="s">
        <v>2073</v>
      </c>
    </row>
    <row r="875" spans="1:9" ht="12.75" customHeight="1">
      <c r="A875" s="29" t="str">
        <f>IF(D875=著作者名検索!$B$2,ROW(),"")</f>
        <v/>
      </c>
      <c r="B875" s="29" t="str">
        <f>IF(E875=仮名検索!$B$2,ROW(),"")</f>
        <v/>
      </c>
      <c r="C875" s="29" t="str">
        <f>IF(H875=書名検索!$B$2,ROW(),"")</f>
        <v/>
      </c>
      <c r="D875" s="71" t="s">
        <v>2278</v>
      </c>
      <c r="E875" s="71" t="s">
        <v>2279</v>
      </c>
      <c r="F875" s="72" t="s">
        <v>48</v>
      </c>
      <c r="G875" s="72" t="s">
        <v>49</v>
      </c>
      <c r="H875" s="71" t="s">
        <v>2284</v>
      </c>
      <c r="I875" s="71" t="s">
        <v>51</v>
      </c>
    </row>
    <row r="876" spans="1:9" ht="12.75" customHeight="1">
      <c r="A876" s="29" t="str">
        <f>IF(D876=著作者名検索!$B$2,ROW(),"")</f>
        <v/>
      </c>
      <c r="B876" s="29" t="str">
        <f>IF(E876=仮名検索!$B$2,ROW(),"")</f>
        <v/>
      </c>
      <c r="C876" s="29" t="str">
        <f>IF(H876=書名検索!$B$2,ROW(),"")</f>
        <v/>
      </c>
      <c r="D876" s="62" t="s">
        <v>2278</v>
      </c>
      <c r="E876" s="62" t="s">
        <v>2279</v>
      </c>
      <c r="F876" s="63" t="s">
        <v>80</v>
      </c>
      <c r="G876" s="63" t="s">
        <v>2285</v>
      </c>
      <c r="H876" s="62" t="s">
        <v>2286</v>
      </c>
      <c r="I876" s="62" t="s">
        <v>2287</v>
      </c>
    </row>
    <row r="877" spans="1:9" ht="12.75" customHeight="1">
      <c r="A877" s="29" t="str">
        <f>IF(D877=著作者名検索!$B$2,ROW(),"")</f>
        <v/>
      </c>
      <c r="B877" s="29" t="str">
        <f>IF(E877=仮名検索!$B$2,ROW(),"")</f>
        <v/>
      </c>
      <c r="C877" s="29" t="str">
        <f>IF(H877=書名検索!$B$2,ROW(),"")</f>
        <v/>
      </c>
      <c r="D877" s="62" t="s">
        <v>2278</v>
      </c>
      <c r="E877" s="62" t="s">
        <v>2279</v>
      </c>
      <c r="F877" s="63" t="s">
        <v>853</v>
      </c>
      <c r="G877" s="63" t="s">
        <v>2288</v>
      </c>
      <c r="H877" s="62" t="s">
        <v>2289</v>
      </c>
      <c r="I877" s="62" t="s">
        <v>2290</v>
      </c>
    </row>
    <row r="878" spans="1:9" ht="12.75" customHeight="1">
      <c r="A878" s="29" t="str">
        <f>IF(D878=著作者名検索!$B$2,ROW(),"")</f>
        <v/>
      </c>
      <c r="B878" s="29" t="str">
        <f>IF(E878=仮名検索!$B$2,ROW(),"")</f>
        <v/>
      </c>
      <c r="C878" s="29" t="str">
        <f>IF(H878=書名検索!$B$2,ROW(),"")</f>
        <v/>
      </c>
      <c r="D878" s="66" t="s">
        <v>2291</v>
      </c>
      <c r="E878" s="66" t="s">
        <v>2292</v>
      </c>
      <c r="F878" s="67" t="s">
        <v>18</v>
      </c>
      <c r="G878" s="67" t="s">
        <v>39</v>
      </c>
      <c r="H878" s="68" t="s">
        <v>2293</v>
      </c>
      <c r="I878" s="70" t="s">
        <v>21</v>
      </c>
    </row>
    <row r="879" spans="1:9" ht="12.75" customHeight="1">
      <c r="A879" s="29" t="str">
        <f>IF(D879=著作者名検索!$B$2,ROW(),"")</f>
        <v/>
      </c>
      <c r="B879" s="29" t="str">
        <f>IF(E879=仮名検索!$B$2,ROW(),"")</f>
        <v/>
      </c>
      <c r="C879" s="29" t="str">
        <f>IF(H879=書名検索!$B$2,ROW(),"")</f>
        <v/>
      </c>
      <c r="D879" s="59" t="s">
        <v>2291</v>
      </c>
      <c r="E879" s="59" t="s">
        <v>2292</v>
      </c>
      <c r="F879" s="61" t="s">
        <v>34</v>
      </c>
      <c r="G879" s="60" t="s">
        <v>29</v>
      </c>
      <c r="H879" s="59" t="s">
        <v>2294</v>
      </c>
      <c r="I879" s="74" t="s">
        <v>386</v>
      </c>
    </row>
    <row r="880" spans="1:9" ht="12.75" customHeight="1">
      <c r="A880" s="29" t="str">
        <f>IF(D880=著作者名検索!$B$2,ROW(),"")</f>
        <v/>
      </c>
      <c r="B880" s="29" t="str">
        <f>IF(E880=仮名検索!$B$2,ROW(),"")</f>
        <v/>
      </c>
      <c r="C880" s="29" t="str">
        <f>IF(H880=書名検索!$B$2,ROW(),"")</f>
        <v/>
      </c>
      <c r="D880" s="71" t="s">
        <v>2295</v>
      </c>
      <c r="E880" s="71" t="s">
        <v>2296</v>
      </c>
      <c r="F880" s="72" t="s">
        <v>226</v>
      </c>
      <c r="G880" s="72" t="s">
        <v>2297</v>
      </c>
      <c r="H880" s="71" t="s">
        <v>2298</v>
      </c>
      <c r="I880" s="71" t="s">
        <v>2299</v>
      </c>
    </row>
    <row r="881" spans="1:9" ht="12.75" customHeight="1">
      <c r="A881" s="29" t="str">
        <f>IF(D881=著作者名検索!$B$2,ROW(),"")</f>
        <v/>
      </c>
      <c r="B881" s="29" t="str">
        <f>IF(E881=仮名検索!$B$2,ROW(),"")</f>
        <v/>
      </c>
      <c r="C881" s="29" t="str">
        <f>IF(H881=書名検索!$B$2,ROW(),"")</f>
        <v/>
      </c>
      <c r="D881" s="59" t="s">
        <v>2300</v>
      </c>
      <c r="E881" s="60" t="s">
        <v>2301</v>
      </c>
      <c r="F881" s="61" t="s">
        <v>65</v>
      </c>
      <c r="G881" s="61" t="s">
        <v>43</v>
      </c>
      <c r="H881" s="59" t="s">
        <v>2302</v>
      </c>
      <c r="I881" s="60" t="s">
        <v>132</v>
      </c>
    </row>
    <row r="882" spans="1:9" ht="12.75" customHeight="1">
      <c r="A882" s="29" t="str">
        <f>IF(D882=著作者名検索!$B$2,ROW(),"")</f>
        <v/>
      </c>
      <c r="B882" s="29" t="str">
        <f>IF(E882=仮名検索!$B$2,ROW(),"")</f>
        <v/>
      </c>
      <c r="C882" s="29" t="str">
        <f>IF(H882=書名検索!$B$2,ROW(),"")</f>
        <v/>
      </c>
      <c r="D882" s="59" t="s">
        <v>2303</v>
      </c>
      <c r="E882" s="60" t="s">
        <v>2304</v>
      </c>
      <c r="F882" s="61" t="s">
        <v>65</v>
      </c>
      <c r="G882" s="61" t="s">
        <v>43</v>
      </c>
      <c r="H882" s="59" t="s">
        <v>2056</v>
      </c>
      <c r="I882" s="74" t="s">
        <v>312</v>
      </c>
    </row>
    <row r="883" spans="1:9" ht="12.75" customHeight="1">
      <c r="A883" s="29" t="str">
        <f>IF(D883=著作者名検索!$B$2,ROW(),"")</f>
        <v/>
      </c>
      <c r="B883" s="29" t="str">
        <f>IF(E883=仮名検索!$B$2,ROW(),"")</f>
        <v/>
      </c>
      <c r="C883" s="29" t="str">
        <f>IF(H883=書名検索!$B$2,ROW(),"")</f>
        <v/>
      </c>
      <c r="D883" s="59" t="s">
        <v>2305</v>
      </c>
      <c r="E883" s="59" t="s">
        <v>2306</v>
      </c>
      <c r="F883" s="61" t="s">
        <v>34</v>
      </c>
      <c r="G883" s="75" t="s">
        <v>43</v>
      </c>
      <c r="H883" s="59" t="s">
        <v>2307</v>
      </c>
      <c r="I883" s="74" t="s">
        <v>732</v>
      </c>
    </row>
    <row r="884" spans="1:9" ht="12.75" customHeight="1">
      <c r="A884" s="29" t="str">
        <f>IF(D884=著作者名検索!$B$2,ROW(),"")</f>
        <v/>
      </c>
      <c r="B884" s="29" t="str">
        <f>IF(E884=仮名検索!$B$2,ROW(),"")</f>
        <v/>
      </c>
      <c r="C884" s="29" t="str">
        <f>IF(H884=書名検索!$B$2,ROW(),"")</f>
        <v/>
      </c>
      <c r="D884" s="62" t="s">
        <v>2308</v>
      </c>
      <c r="E884" s="62" t="s">
        <v>2309</v>
      </c>
      <c r="F884" s="63" t="s">
        <v>115</v>
      </c>
      <c r="G884" s="63">
        <v>298</v>
      </c>
      <c r="H884" s="64" t="s">
        <v>2310</v>
      </c>
      <c r="I884" s="64" t="s">
        <v>123</v>
      </c>
    </row>
    <row r="885" spans="1:9" ht="12.75" customHeight="1">
      <c r="A885" s="29" t="str">
        <f>IF(D885=著作者名検索!$B$2,ROW(),"")</f>
        <v/>
      </c>
      <c r="B885" s="29" t="str">
        <f>IF(E885=仮名検索!$B$2,ROW(),"")</f>
        <v/>
      </c>
      <c r="C885" s="29" t="str">
        <f>IF(H885=書名検索!$B$2,ROW(),"")</f>
        <v/>
      </c>
      <c r="D885" s="71" t="s">
        <v>2311</v>
      </c>
      <c r="E885" s="71" t="s">
        <v>2312</v>
      </c>
      <c r="F885" s="72" t="s">
        <v>226</v>
      </c>
      <c r="G885" s="72" t="s">
        <v>526</v>
      </c>
      <c r="H885" s="71" t="s">
        <v>2313</v>
      </c>
      <c r="I885" s="71" t="s">
        <v>528</v>
      </c>
    </row>
    <row r="886" spans="1:9" ht="12.75" customHeight="1">
      <c r="A886" s="29" t="str">
        <f>IF(D886=著作者名検索!$B$2,ROW(),"")</f>
        <v/>
      </c>
      <c r="B886" s="29" t="str">
        <f>IF(E886=仮名検索!$B$2,ROW(),"")</f>
        <v/>
      </c>
      <c r="C886" s="29" t="str">
        <f>IF(H886=書名検索!$B$2,ROW(),"")</f>
        <v/>
      </c>
      <c r="D886" s="59" t="s">
        <v>2314</v>
      </c>
      <c r="E886" s="60" t="s">
        <v>2315</v>
      </c>
      <c r="F886" s="61" t="s">
        <v>65</v>
      </c>
      <c r="G886" s="61" t="s">
        <v>43</v>
      </c>
      <c r="H886" s="59" t="s">
        <v>2316</v>
      </c>
      <c r="I886" s="60" t="s">
        <v>110</v>
      </c>
    </row>
    <row r="887" spans="1:9" ht="12.75" customHeight="1">
      <c r="A887" s="29" t="str">
        <f>IF(D887=著作者名検索!$B$2,ROW(),"")</f>
        <v/>
      </c>
      <c r="B887" s="29" t="str">
        <f>IF(E887=仮名検索!$B$2,ROW(),"")</f>
        <v/>
      </c>
      <c r="C887" s="29" t="str">
        <f>IF(H887=書名検索!$B$2,ROW(),"")</f>
        <v/>
      </c>
      <c r="D887" s="71" t="s">
        <v>2317</v>
      </c>
      <c r="E887" s="71" t="s">
        <v>2318</v>
      </c>
      <c r="F887" s="72" t="s">
        <v>75</v>
      </c>
      <c r="G887" s="72">
        <v>181</v>
      </c>
      <c r="H887" s="71" t="s">
        <v>2319</v>
      </c>
      <c r="I887" s="71" t="s">
        <v>876</v>
      </c>
    </row>
    <row r="888" spans="1:9" ht="12.75" customHeight="1">
      <c r="A888" s="29" t="str">
        <f>IF(D888=著作者名検索!$B$2,ROW(),"")</f>
        <v/>
      </c>
      <c r="B888" s="29" t="str">
        <f>IF(E888=仮名検索!$B$2,ROW(),"")</f>
        <v/>
      </c>
      <c r="C888" s="29" t="str">
        <f>IF(H888=書名検索!$B$2,ROW(),"")</f>
        <v/>
      </c>
      <c r="D888" s="71" t="s">
        <v>2320</v>
      </c>
      <c r="E888" s="71" t="s">
        <v>2321</v>
      </c>
      <c r="F888" s="72" t="s">
        <v>24</v>
      </c>
      <c r="G888" s="72">
        <v>151</v>
      </c>
      <c r="H888" s="71" t="s">
        <v>2322</v>
      </c>
      <c r="I888" s="71" t="s">
        <v>668</v>
      </c>
    </row>
    <row r="889" spans="1:9" ht="12.75" customHeight="1">
      <c r="A889" s="29" t="str">
        <f>IF(D889=著作者名検索!$B$2,ROW(),"")</f>
        <v/>
      </c>
      <c r="B889" s="29" t="str">
        <f>IF(E889=仮名検索!$B$2,ROW(),"")</f>
        <v/>
      </c>
      <c r="C889" s="29" t="str">
        <f>IF(H889=書名検索!$B$2,ROW(),"")</f>
        <v/>
      </c>
      <c r="D889" s="71" t="s">
        <v>2320</v>
      </c>
      <c r="E889" s="71" t="s">
        <v>2321</v>
      </c>
      <c r="F889" s="72" t="s">
        <v>48</v>
      </c>
      <c r="G889" s="72" t="s">
        <v>49</v>
      </c>
      <c r="H889" s="71" t="s">
        <v>2323</v>
      </c>
      <c r="I889" s="71" t="s">
        <v>51</v>
      </c>
    </row>
    <row r="890" spans="1:9" ht="12.75" customHeight="1">
      <c r="A890" s="29" t="str">
        <f>IF(D890=著作者名検索!$B$2,ROW(),"")</f>
        <v/>
      </c>
      <c r="B890" s="29" t="str">
        <f>IF(E890=仮名検索!$B$2,ROW(),"")</f>
        <v/>
      </c>
      <c r="C890" s="29" t="str">
        <f>IF(H890=書名検索!$B$2,ROW(),"")</f>
        <v/>
      </c>
      <c r="D890" s="71" t="s">
        <v>2324</v>
      </c>
      <c r="E890" s="71" t="s">
        <v>2324</v>
      </c>
      <c r="F890" s="72" t="s">
        <v>85</v>
      </c>
      <c r="G890" s="72" t="s">
        <v>1226</v>
      </c>
      <c r="H890" s="71" t="s">
        <v>2325</v>
      </c>
      <c r="I890" s="71" t="s">
        <v>605</v>
      </c>
    </row>
    <row r="891" spans="1:9" ht="12.75" customHeight="1">
      <c r="A891" s="29" t="str">
        <f>IF(D891=著作者名検索!$B$2,ROW(),"")</f>
        <v/>
      </c>
      <c r="B891" s="29" t="str">
        <f>IF(E891=仮名検索!$B$2,ROW(),"")</f>
        <v/>
      </c>
      <c r="C891" s="29" t="str">
        <f>IF(H891=書名検索!$B$2,ROW(),"")</f>
        <v/>
      </c>
      <c r="D891" s="59" t="s">
        <v>2326</v>
      </c>
      <c r="E891" s="60" t="s">
        <v>2327</v>
      </c>
      <c r="F891" s="61" t="s">
        <v>65</v>
      </c>
      <c r="G891" s="61" t="s">
        <v>29</v>
      </c>
      <c r="H891" s="59" t="s">
        <v>2328</v>
      </c>
      <c r="I891" s="74" t="s">
        <v>523</v>
      </c>
    </row>
    <row r="892" spans="1:9" ht="12.75" customHeight="1">
      <c r="A892" s="29" t="str">
        <f>IF(D892=著作者名検索!$B$2,ROW(),"")</f>
        <v/>
      </c>
      <c r="B892" s="29" t="str">
        <f>IF(E892=仮名検索!$B$2,ROW(),"")</f>
        <v/>
      </c>
      <c r="C892" s="29" t="str">
        <f>IF(H892=書名検索!$B$2,ROW(),"")</f>
        <v/>
      </c>
      <c r="D892" s="62" t="s">
        <v>2329</v>
      </c>
      <c r="E892" s="62" t="s">
        <v>2330</v>
      </c>
      <c r="F892" s="63" t="s">
        <v>65</v>
      </c>
      <c r="G892" s="63">
        <v>266</v>
      </c>
      <c r="H892" s="64" t="s">
        <v>2331</v>
      </c>
      <c r="I892" s="64" t="s">
        <v>792</v>
      </c>
    </row>
    <row r="893" spans="1:9" ht="12.75" customHeight="1">
      <c r="A893" s="29" t="str">
        <f>IF(D893=著作者名検索!$B$2,ROW(),"")</f>
        <v/>
      </c>
      <c r="B893" s="29" t="str">
        <f>IF(E893=仮名検索!$B$2,ROW(),"")</f>
        <v/>
      </c>
      <c r="C893" s="29" t="str">
        <f>IF(H893=書名検索!$B$2,ROW(),"")</f>
        <v/>
      </c>
      <c r="D893" s="62" t="s">
        <v>2329</v>
      </c>
      <c r="E893" s="62" t="s">
        <v>2330</v>
      </c>
      <c r="F893" s="63" t="s">
        <v>28</v>
      </c>
      <c r="G893" s="63" t="s">
        <v>2332</v>
      </c>
      <c r="H893" s="64" t="s">
        <v>2333</v>
      </c>
      <c r="I893" s="64" t="s">
        <v>2333</v>
      </c>
    </row>
    <row r="894" spans="1:9" ht="12.75" customHeight="1">
      <c r="A894" s="29" t="str">
        <f>IF(D894=著作者名検索!$B$2,ROW(),"")</f>
        <v/>
      </c>
      <c r="B894" s="29" t="str">
        <f>IF(E894=仮名検索!$B$2,ROW(),"")</f>
        <v/>
      </c>
      <c r="C894" s="29" t="str">
        <f>IF(H894=書名検索!$B$2,ROW(),"")</f>
        <v/>
      </c>
      <c r="D894" s="62" t="s">
        <v>2334</v>
      </c>
      <c r="E894" s="62" t="s">
        <v>2335</v>
      </c>
      <c r="F894" s="63" t="s">
        <v>65</v>
      </c>
      <c r="G894" s="63" t="s">
        <v>2336</v>
      </c>
      <c r="H894" s="64" t="s">
        <v>2337</v>
      </c>
      <c r="I894" s="64" t="s">
        <v>2337</v>
      </c>
    </row>
    <row r="895" spans="1:9" ht="12.75" customHeight="1">
      <c r="A895" s="29" t="str">
        <f>IF(D895=著作者名検索!$B$2,ROW(),"")</f>
        <v/>
      </c>
      <c r="B895" s="29" t="str">
        <f>IF(E895=仮名検索!$B$2,ROW(),"")</f>
        <v/>
      </c>
      <c r="C895" s="29" t="str">
        <f>IF(H895=書名検索!$B$2,ROW(),"")</f>
        <v/>
      </c>
      <c r="D895" s="59" t="s">
        <v>2338</v>
      </c>
      <c r="E895" s="59" t="s">
        <v>2339</v>
      </c>
      <c r="F895" s="61" t="s">
        <v>34</v>
      </c>
      <c r="G895" s="60" t="s">
        <v>29</v>
      </c>
      <c r="H895" s="59" t="s">
        <v>2340</v>
      </c>
      <c r="I895" s="74" t="s">
        <v>386</v>
      </c>
    </row>
    <row r="896" spans="1:9" ht="12.75" customHeight="1">
      <c r="A896" s="29" t="str">
        <f>IF(D896=著作者名検索!$B$2,ROW(),"")</f>
        <v/>
      </c>
      <c r="B896" s="29" t="str">
        <f>IF(E896=仮名検索!$B$2,ROW(),"")</f>
        <v/>
      </c>
      <c r="C896" s="29" t="str">
        <f>IF(H896=書名検索!$B$2,ROW(),"")</f>
        <v/>
      </c>
      <c r="D896" s="62" t="s">
        <v>2341</v>
      </c>
      <c r="E896" s="62" t="s">
        <v>2342</v>
      </c>
      <c r="F896" s="63" t="s">
        <v>222</v>
      </c>
      <c r="G896" s="63">
        <v>210</v>
      </c>
      <c r="H896" s="62" t="s">
        <v>2343</v>
      </c>
      <c r="I896" s="62" t="s">
        <v>390</v>
      </c>
    </row>
    <row r="897" spans="1:9" ht="12.75" customHeight="1">
      <c r="A897" s="29" t="str">
        <f>IF(D897=著作者名検索!$B$2,ROW(),"")</f>
        <v/>
      </c>
      <c r="B897" s="29" t="str">
        <f>IF(E897=仮名検索!$B$2,ROW(),"")</f>
        <v/>
      </c>
      <c r="C897" s="29" t="str">
        <f>IF(H897=書名検索!$B$2,ROW(),"")</f>
        <v/>
      </c>
      <c r="D897" s="62" t="s">
        <v>2341</v>
      </c>
      <c r="E897" s="62" t="s">
        <v>2342</v>
      </c>
      <c r="F897" s="63" t="s">
        <v>115</v>
      </c>
      <c r="G897" s="63">
        <v>254</v>
      </c>
      <c r="H897" s="62" t="s">
        <v>2344</v>
      </c>
      <c r="I897" s="62" t="s">
        <v>244</v>
      </c>
    </row>
    <row r="898" spans="1:9" ht="12.75" customHeight="1">
      <c r="A898" s="29" t="str">
        <f>IF(D898=著作者名検索!$B$2,ROW(),"")</f>
        <v/>
      </c>
      <c r="B898" s="29" t="str">
        <f>IF(E898=仮名検索!$B$2,ROW(),"")</f>
        <v/>
      </c>
      <c r="C898" s="29" t="str">
        <f>IF(H898=書名検索!$B$2,ROW(),"")</f>
        <v/>
      </c>
      <c r="D898" s="59" t="s">
        <v>2345</v>
      </c>
      <c r="E898" s="59" t="s">
        <v>2346</v>
      </c>
      <c r="F898" s="61" t="s">
        <v>34</v>
      </c>
      <c r="G898" s="60" t="s">
        <v>29</v>
      </c>
      <c r="H898" s="59" t="s">
        <v>2347</v>
      </c>
      <c r="I898" s="74" t="s">
        <v>978</v>
      </c>
    </row>
    <row r="899" spans="1:9" ht="12.75" customHeight="1">
      <c r="A899" s="29" t="str">
        <f>IF(D899=著作者名検索!$B$2,ROW(),"")</f>
        <v/>
      </c>
      <c r="B899" s="29" t="str">
        <f>IF(E899=仮名検索!$B$2,ROW(),"")</f>
        <v/>
      </c>
      <c r="C899" s="29" t="str">
        <f>IF(H899=書名検索!$B$2,ROW(),"")</f>
        <v/>
      </c>
      <c r="D899" s="59" t="s">
        <v>2345</v>
      </c>
      <c r="E899" s="59" t="s">
        <v>2346</v>
      </c>
      <c r="F899" s="61" t="s">
        <v>34</v>
      </c>
      <c r="G899" s="60" t="s">
        <v>29</v>
      </c>
      <c r="H899" s="59" t="s">
        <v>2348</v>
      </c>
      <c r="I899" s="74" t="s">
        <v>978</v>
      </c>
    </row>
    <row r="900" spans="1:9" ht="12.75" customHeight="1">
      <c r="A900" s="29" t="str">
        <f>IF(D900=著作者名検索!$B$2,ROW(),"")</f>
        <v/>
      </c>
      <c r="B900" s="29" t="str">
        <f>IF(E900=仮名検索!$B$2,ROW(),"")</f>
        <v/>
      </c>
      <c r="C900" s="29" t="str">
        <f>IF(H900=書名検索!$B$2,ROW(),"")</f>
        <v/>
      </c>
      <c r="D900" s="59" t="s">
        <v>2345</v>
      </c>
      <c r="E900" s="59" t="s">
        <v>2346</v>
      </c>
      <c r="F900" s="61" t="s">
        <v>34</v>
      </c>
      <c r="G900" s="60" t="s">
        <v>29</v>
      </c>
      <c r="H900" s="59" t="s">
        <v>2349</v>
      </c>
      <c r="I900" s="74" t="s">
        <v>978</v>
      </c>
    </row>
    <row r="901" spans="1:9" ht="12.75" customHeight="1">
      <c r="A901" s="29" t="str">
        <f>IF(D901=著作者名検索!$B$2,ROW(),"")</f>
        <v/>
      </c>
      <c r="B901" s="29" t="str">
        <f>IF(E901=仮名検索!$B$2,ROW(),"")</f>
        <v/>
      </c>
      <c r="C901" s="29" t="str">
        <f>IF(H901=書名検索!$B$2,ROW(),"")</f>
        <v/>
      </c>
      <c r="D901" s="59" t="s">
        <v>2345</v>
      </c>
      <c r="E901" s="59" t="s">
        <v>2346</v>
      </c>
      <c r="F901" s="61" t="s">
        <v>34</v>
      </c>
      <c r="G901" s="60" t="s">
        <v>29</v>
      </c>
      <c r="H901" s="59" t="s">
        <v>2350</v>
      </c>
      <c r="I901" s="74" t="s">
        <v>978</v>
      </c>
    </row>
    <row r="902" spans="1:9" ht="12.75" customHeight="1">
      <c r="A902" s="29" t="str">
        <f>IF(D902=著作者名検索!$B$2,ROW(),"")</f>
        <v/>
      </c>
      <c r="B902" s="29" t="str">
        <f>IF(E902=仮名検索!$B$2,ROW(),"")</f>
        <v/>
      </c>
      <c r="C902" s="29" t="str">
        <f>IF(H902=書名検索!$B$2,ROW(),"")</f>
        <v/>
      </c>
      <c r="D902" s="66" t="s">
        <v>2351</v>
      </c>
      <c r="E902" s="66" t="s">
        <v>2352</v>
      </c>
      <c r="F902" s="67" t="s">
        <v>75</v>
      </c>
      <c r="G902" s="67">
        <v>270</v>
      </c>
      <c r="H902" s="68" t="s">
        <v>2353</v>
      </c>
      <c r="I902" s="70" t="s">
        <v>21</v>
      </c>
    </row>
    <row r="903" spans="1:9" ht="12.75" customHeight="1">
      <c r="A903" s="29" t="str">
        <f>IF(D903=著作者名検索!$B$2,ROW(),"")</f>
        <v/>
      </c>
      <c r="B903" s="29" t="str">
        <f>IF(E903=仮名検索!$B$2,ROW(),"")</f>
        <v/>
      </c>
      <c r="C903" s="29" t="str">
        <f>IF(H903=書名検索!$B$2,ROW(),"")</f>
        <v/>
      </c>
      <c r="D903" s="62" t="s">
        <v>2354</v>
      </c>
      <c r="E903" s="62" t="s">
        <v>2355</v>
      </c>
      <c r="F903" s="63" t="s">
        <v>115</v>
      </c>
      <c r="G903" s="63">
        <v>68</v>
      </c>
      <c r="H903" s="64" t="s">
        <v>2356</v>
      </c>
      <c r="I903" s="64" t="s">
        <v>402</v>
      </c>
    </row>
    <row r="904" spans="1:9" ht="12.75" customHeight="1">
      <c r="A904" s="29" t="str">
        <f>IF(D904=著作者名検索!$B$2,ROW(),"")</f>
        <v/>
      </c>
      <c r="B904" s="29" t="str">
        <f>IF(E904=仮名検索!$B$2,ROW(),"")</f>
        <v/>
      </c>
      <c r="C904" s="29" t="str">
        <f>IF(H904=書名検索!$B$2,ROW(),"")</f>
        <v/>
      </c>
      <c r="D904" s="62" t="s">
        <v>2354</v>
      </c>
      <c r="E904" s="62" t="s">
        <v>2355</v>
      </c>
      <c r="F904" s="63" t="s">
        <v>28</v>
      </c>
      <c r="G904" s="63">
        <v>138</v>
      </c>
      <c r="H904" s="64" t="s">
        <v>2357</v>
      </c>
      <c r="I904" s="64" t="s">
        <v>1736</v>
      </c>
    </row>
    <row r="905" spans="1:9" ht="12.75" customHeight="1">
      <c r="A905" s="29" t="str">
        <f>IF(D905=著作者名検索!$B$2,ROW(),"")</f>
        <v/>
      </c>
      <c r="B905" s="29" t="str">
        <f>IF(E905=仮名検索!$B$2,ROW(),"")</f>
        <v/>
      </c>
      <c r="C905" s="29" t="str">
        <f>IF(H905=書名検索!$B$2,ROW(),"")</f>
        <v/>
      </c>
      <c r="D905" s="59" t="s">
        <v>2358</v>
      </c>
      <c r="E905" s="59" t="s">
        <v>2359</v>
      </c>
      <c r="F905" s="61" t="s">
        <v>34</v>
      </c>
      <c r="G905" s="75" t="s">
        <v>43</v>
      </c>
      <c r="H905" s="59" t="s">
        <v>2360</v>
      </c>
      <c r="I905" s="74" t="s">
        <v>136</v>
      </c>
    </row>
    <row r="906" spans="1:9" ht="12.75" customHeight="1">
      <c r="A906" s="29" t="str">
        <f>IF(D906=著作者名検索!$B$2,ROW(),"")</f>
        <v/>
      </c>
      <c r="B906" s="29" t="str">
        <f>IF(E906=仮名検索!$B$2,ROW(),"")</f>
        <v/>
      </c>
      <c r="C906" s="29" t="str">
        <f>IF(H906=書名検索!$B$2,ROW(),"")</f>
        <v/>
      </c>
      <c r="D906" s="59" t="s">
        <v>2361</v>
      </c>
      <c r="E906" s="74" t="s">
        <v>2362</v>
      </c>
      <c r="F906" s="61" t="s">
        <v>28</v>
      </c>
      <c r="G906" s="61" t="s">
        <v>29</v>
      </c>
      <c r="H906" s="59" t="s">
        <v>1030</v>
      </c>
      <c r="I906" s="74" t="s">
        <v>550</v>
      </c>
    </row>
    <row r="907" spans="1:9" ht="12.75" customHeight="1">
      <c r="A907" s="29" t="str">
        <f>IF(D907=著作者名検索!$B$2,ROW(),"")</f>
        <v/>
      </c>
      <c r="B907" s="29" t="str">
        <f>IF(E907=仮名検索!$B$2,ROW(),"")</f>
        <v/>
      </c>
      <c r="C907" s="29" t="str">
        <f>IF(H907=書名検索!$B$2,ROW(),"")</f>
        <v/>
      </c>
      <c r="D907" s="62" t="s">
        <v>2363</v>
      </c>
      <c r="E907" s="62" t="s">
        <v>2364</v>
      </c>
      <c r="F907" s="63" t="s">
        <v>273</v>
      </c>
      <c r="G907" s="63">
        <v>45</v>
      </c>
      <c r="H907" s="62" t="s">
        <v>2365</v>
      </c>
      <c r="I907" s="62" t="s">
        <v>1511</v>
      </c>
    </row>
    <row r="908" spans="1:9" ht="12.75" customHeight="1">
      <c r="A908" s="29" t="str">
        <f>IF(D908=著作者名検索!$B$2,ROW(),"")</f>
        <v/>
      </c>
      <c r="B908" s="29" t="str">
        <f>IF(E908=仮名検索!$B$2,ROW(),"")</f>
        <v/>
      </c>
      <c r="C908" s="29" t="str">
        <f>IF(H908=書名検索!$B$2,ROW(),"")</f>
        <v/>
      </c>
      <c r="D908" s="62" t="s">
        <v>2366</v>
      </c>
      <c r="E908" s="62" t="s">
        <v>2367</v>
      </c>
      <c r="F908" s="63" t="s">
        <v>115</v>
      </c>
      <c r="G908" s="63">
        <v>194</v>
      </c>
      <c r="H908" s="64" t="s">
        <v>2348</v>
      </c>
      <c r="I908" s="64" t="s">
        <v>978</v>
      </c>
    </row>
    <row r="909" spans="1:9" ht="12.75" customHeight="1">
      <c r="A909" s="29" t="str">
        <f>IF(D909=著作者名検索!$B$2,ROW(),"")</f>
        <v/>
      </c>
      <c r="B909" s="29" t="str">
        <f>IF(E909=仮名検索!$B$2,ROW(),"")</f>
        <v/>
      </c>
      <c r="C909" s="29" t="str">
        <f>IF(H909=書名検索!$B$2,ROW(),"")</f>
        <v/>
      </c>
      <c r="D909" s="62" t="s">
        <v>2366</v>
      </c>
      <c r="E909" s="62" t="s">
        <v>2367</v>
      </c>
      <c r="F909" s="63" t="s">
        <v>115</v>
      </c>
      <c r="G909" s="63">
        <v>194</v>
      </c>
      <c r="H909" s="64" t="s">
        <v>2349</v>
      </c>
      <c r="I909" s="64" t="s">
        <v>978</v>
      </c>
    </row>
    <row r="910" spans="1:9" ht="12.75" customHeight="1">
      <c r="A910" s="29" t="str">
        <f>IF(D910=著作者名検索!$B$2,ROW(),"")</f>
        <v/>
      </c>
      <c r="B910" s="29" t="str">
        <f>IF(E910=仮名検索!$B$2,ROW(),"")</f>
        <v/>
      </c>
      <c r="C910" s="29" t="str">
        <f>IF(H910=書名検索!$B$2,ROW(),"")</f>
        <v/>
      </c>
      <c r="D910" s="62" t="s">
        <v>2366</v>
      </c>
      <c r="E910" s="62" t="s">
        <v>2367</v>
      </c>
      <c r="F910" s="63" t="s">
        <v>115</v>
      </c>
      <c r="G910" s="63">
        <v>195</v>
      </c>
      <c r="H910" s="64" t="s">
        <v>2350</v>
      </c>
      <c r="I910" s="64" t="s">
        <v>978</v>
      </c>
    </row>
    <row r="911" spans="1:9" ht="12.75" customHeight="1">
      <c r="A911" s="29" t="str">
        <f>IF(D911=著作者名検索!$B$2,ROW(),"")</f>
        <v/>
      </c>
      <c r="B911" s="29" t="str">
        <f>IF(E911=仮名検索!$B$2,ROW(),"")</f>
        <v/>
      </c>
      <c r="C911" s="29" t="str">
        <f>IF(H911=書名検索!$B$2,ROW(),"")</f>
        <v/>
      </c>
      <c r="D911" s="62" t="s">
        <v>2366</v>
      </c>
      <c r="E911" s="62" t="s">
        <v>2367</v>
      </c>
      <c r="F911" s="63" t="s">
        <v>115</v>
      </c>
      <c r="G911" s="63" t="s">
        <v>2368</v>
      </c>
      <c r="H911" s="64" t="s">
        <v>2347</v>
      </c>
      <c r="I911" s="64" t="s">
        <v>978</v>
      </c>
    </row>
    <row r="912" spans="1:9" ht="12.75" customHeight="1">
      <c r="A912" s="29" t="str">
        <f>IF(D912=著作者名検索!$B$2,ROW(),"")</f>
        <v/>
      </c>
      <c r="B912" s="29" t="str">
        <f>IF(E912=仮名検索!$B$2,ROW(),"")</f>
        <v/>
      </c>
      <c r="C912" s="29" t="str">
        <f>IF(H912=書名検索!$B$2,ROW(),"")</f>
        <v/>
      </c>
      <c r="D912" s="62" t="s">
        <v>2369</v>
      </c>
      <c r="E912" s="62" t="s">
        <v>2370</v>
      </c>
      <c r="F912" s="63" t="s">
        <v>222</v>
      </c>
      <c r="G912" s="63">
        <v>53</v>
      </c>
      <c r="H912" s="62" t="s">
        <v>2371</v>
      </c>
      <c r="I912" s="62" t="s">
        <v>2371</v>
      </c>
    </row>
    <row r="913" spans="1:9" ht="12.75" customHeight="1">
      <c r="A913" s="29" t="str">
        <f>IF(D913=著作者名検索!$B$2,ROW(),"")</f>
        <v/>
      </c>
      <c r="B913" s="29" t="str">
        <f>IF(E913=仮名検索!$B$2,ROW(),"")</f>
        <v/>
      </c>
      <c r="C913" s="29" t="str">
        <f>IF(H913=書名検索!$B$2,ROW(),"")</f>
        <v/>
      </c>
      <c r="D913" s="71" t="s">
        <v>2372</v>
      </c>
      <c r="E913" s="71" t="s">
        <v>2373</v>
      </c>
      <c r="F913" s="72" t="s">
        <v>18</v>
      </c>
      <c r="G913" s="72" t="s">
        <v>406</v>
      </c>
      <c r="H913" s="71" t="s">
        <v>1589</v>
      </c>
      <c r="I913" s="71" t="s">
        <v>408</v>
      </c>
    </row>
    <row r="914" spans="1:9" ht="12.75" customHeight="1">
      <c r="A914" s="29" t="str">
        <f>IF(D914=著作者名検索!$B$2,ROW(),"")</f>
        <v/>
      </c>
      <c r="B914" s="29" t="str">
        <f>IF(E914=仮名検索!$B$2,ROW(),"")</f>
        <v/>
      </c>
      <c r="C914" s="29" t="str">
        <f>IF(H914=書名検索!$B$2,ROW(),"")</f>
        <v/>
      </c>
      <c r="D914" s="62" t="s">
        <v>2374</v>
      </c>
      <c r="E914" s="62" t="s">
        <v>2375</v>
      </c>
      <c r="F914" s="63" t="s">
        <v>162</v>
      </c>
      <c r="G914" s="63" t="s">
        <v>2376</v>
      </c>
      <c r="H914" s="62" t="s">
        <v>169</v>
      </c>
      <c r="I914" s="62" t="s">
        <v>169</v>
      </c>
    </row>
    <row r="915" spans="1:9" ht="12.75" customHeight="1">
      <c r="A915" s="29" t="str">
        <f>IF(D915=著作者名検索!$B$2,ROW(),"")</f>
        <v/>
      </c>
      <c r="B915" s="29" t="str">
        <f>IF(E915=仮名検索!$B$2,ROW(),"")</f>
        <v/>
      </c>
      <c r="C915" s="29" t="str">
        <f>IF(H915=書名検索!$B$2,ROW(),"")</f>
        <v/>
      </c>
      <c r="D915" s="71" t="s">
        <v>2377</v>
      </c>
      <c r="E915" s="71" t="s">
        <v>2378</v>
      </c>
      <c r="F915" s="72" t="s">
        <v>18</v>
      </c>
      <c r="G915" s="72" t="s">
        <v>249</v>
      </c>
      <c r="H915" s="71" t="s">
        <v>1538</v>
      </c>
      <c r="I915" s="71" t="s">
        <v>251</v>
      </c>
    </row>
    <row r="916" spans="1:9" ht="12.75" customHeight="1">
      <c r="A916" s="29" t="str">
        <f>IF(D916=著作者名検索!$B$2,ROW(),"")</f>
        <v/>
      </c>
      <c r="B916" s="29" t="str">
        <f>IF(E916=仮名検索!$B$2,ROW(),"")</f>
        <v/>
      </c>
      <c r="C916" s="29" t="str">
        <f>IF(H916=書名検索!$B$2,ROW(),"")</f>
        <v/>
      </c>
      <c r="D916" s="66" t="s">
        <v>2379</v>
      </c>
      <c r="E916" s="66" t="s">
        <v>2380</v>
      </c>
      <c r="F916" s="67" t="s">
        <v>226</v>
      </c>
      <c r="G916" s="67" t="s">
        <v>454</v>
      </c>
      <c r="H916" s="69" t="s">
        <v>2381</v>
      </c>
      <c r="I916" s="70" t="s">
        <v>21</v>
      </c>
    </row>
    <row r="917" spans="1:9" ht="12.75" customHeight="1">
      <c r="A917" s="29" t="str">
        <f>IF(D917=著作者名検索!$B$2,ROW(),"")</f>
        <v/>
      </c>
      <c r="B917" s="29" t="str">
        <f>IF(E917=仮名検索!$B$2,ROW(),"")</f>
        <v/>
      </c>
      <c r="C917" s="29" t="str">
        <f>IF(H917=書名検索!$B$2,ROW(),"")</f>
        <v/>
      </c>
      <c r="D917" s="66" t="s">
        <v>2382</v>
      </c>
      <c r="E917" s="66" t="s">
        <v>2383</v>
      </c>
      <c r="F917" s="67" t="s">
        <v>18</v>
      </c>
      <c r="G917" s="67" t="s">
        <v>19</v>
      </c>
      <c r="H917" s="68" t="s">
        <v>2384</v>
      </c>
      <c r="I917" s="70" t="s">
        <v>21</v>
      </c>
    </row>
    <row r="918" spans="1:9" ht="12.75" customHeight="1">
      <c r="A918" s="29" t="str">
        <f>IF(D918=著作者名検索!$B$2,ROW(),"")</f>
        <v/>
      </c>
      <c r="B918" s="29" t="str">
        <f>IF(E918=仮名検索!$B$2,ROW(),"")</f>
        <v/>
      </c>
      <c r="C918" s="29" t="str">
        <f>IF(H918=書名検索!$B$2,ROW(),"")</f>
        <v/>
      </c>
      <c r="D918" s="71" t="s">
        <v>2385</v>
      </c>
      <c r="E918" s="71" t="s">
        <v>2385</v>
      </c>
      <c r="F918" s="72" t="s">
        <v>85</v>
      </c>
      <c r="G918" s="72" t="s">
        <v>93</v>
      </c>
      <c r="H918" s="71" t="s">
        <v>2386</v>
      </c>
      <c r="I918" s="71" t="s">
        <v>95</v>
      </c>
    </row>
    <row r="919" spans="1:9" ht="12.75" customHeight="1">
      <c r="A919" s="29" t="str">
        <f>IF(D919=著作者名検索!$B$2,ROW(),"")</f>
        <v/>
      </c>
      <c r="B919" s="29" t="str">
        <f>IF(E919=仮名検索!$B$2,ROW(),"")</f>
        <v/>
      </c>
      <c r="C919" s="29" t="str">
        <f>IF(H919=書名検索!$B$2,ROW(),"")</f>
        <v/>
      </c>
      <c r="D919" s="62" t="s">
        <v>2387</v>
      </c>
      <c r="E919" s="62" t="s">
        <v>2388</v>
      </c>
      <c r="F919" s="63" t="s">
        <v>65</v>
      </c>
      <c r="G919" s="63" t="s">
        <v>2389</v>
      </c>
      <c r="H919" s="64" t="s">
        <v>2390</v>
      </c>
      <c r="I919" s="64" t="s">
        <v>1891</v>
      </c>
    </row>
    <row r="920" spans="1:9" ht="12.75" customHeight="1">
      <c r="A920" s="29" t="str">
        <f>IF(D920=著作者名検索!$B$2,ROW(),"")</f>
        <v/>
      </c>
      <c r="B920" s="29" t="str">
        <f>IF(E920=仮名検索!$B$2,ROW(),"")</f>
        <v/>
      </c>
      <c r="C920" s="29" t="str">
        <f>IF(H920=書名検索!$B$2,ROW(),"")</f>
        <v/>
      </c>
      <c r="D920" s="59" t="s">
        <v>2387</v>
      </c>
      <c r="E920" s="60" t="s">
        <v>2388</v>
      </c>
      <c r="F920" s="61" t="s">
        <v>65</v>
      </c>
      <c r="G920" s="61" t="s">
        <v>43</v>
      </c>
      <c r="H920" s="59" t="s">
        <v>2391</v>
      </c>
      <c r="I920" s="74" t="s">
        <v>1891</v>
      </c>
    </row>
    <row r="921" spans="1:9" ht="12.75" customHeight="1">
      <c r="A921" s="29" t="str">
        <f>IF(D921=著作者名検索!$B$2,ROW(),"")</f>
        <v/>
      </c>
      <c r="B921" s="29" t="str">
        <f>IF(E921=仮名検索!$B$2,ROW(),"")</f>
        <v/>
      </c>
      <c r="C921" s="29" t="str">
        <f>IF(H921=書名検索!$B$2,ROW(),"")</f>
        <v/>
      </c>
      <c r="D921" s="66" t="s">
        <v>2392</v>
      </c>
      <c r="E921" s="66" t="s">
        <v>2393</v>
      </c>
      <c r="F921" s="67" t="s">
        <v>226</v>
      </c>
      <c r="G921" s="67" t="s">
        <v>454</v>
      </c>
      <c r="H921" s="69" t="s">
        <v>2394</v>
      </c>
      <c r="I921" s="70" t="s">
        <v>21</v>
      </c>
    </row>
    <row r="922" spans="1:9" ht="12.75" customHeight="1">
      <c r="A922" s="29" t="str">
        <f>IF(D922=著作者名検索!$B$2,ROW(),"")</f>
        <v/>
      </c>
      <c r="B922" s="29" t="str">
        <f>IF(E922=仮名検索!$B$2,ROW(),"")</f>
        <v/>
      </c>
      <c r="C922" s="29" t="str">
        <f>IF(H922=書名検索!$B$2,ROW(),"")</f>
        <v/>
      </c>
      <c r="D922" s="59" t="s">
        <v>2392</v>
      </c>
      <c r="E922" s="59" t="s">
        <v>2393</v>
      </c>
      <c r="F922" s="61" t="s">
        <v>34</v>
      </c>
      <c r="G922" s="60" t="s">
        <v>29</v>
      </c>
      <c r="H922" s="59" t="s">
        <v>199</v>
      </c>
      <c r="I922" s="74" t="s">
        <v>200</v>
      </c>
    </row>
    <row r="923" spans="1:9" ht="12.75" customHeight="1">
      <c r="A923" s="29" t="str">
        <f>IF(D923=著作者名検索!$B$2,ROW(),"")</f>
        <v/>
      </c>
      <c r="B923" s="29" t="str">
        <f>IF(E923=仮名検索!$B$2,ROW(),"")</f>
        <v/>
      </c>
      <c r="C923" s="29" t="str">
        <f>IF(H923=書名検索!$B$2,ROW(),"")</f>
        <v/>
      </c>
      <c r="D923" s="71" t="s">
        <v>2395</v>
      </c>
      <c r="E923" s="71" t="s">
        <v>2396</v>
      </c>
      <c r="F923" s="72" t="s">
        <v>18</v>
      </c>
      <c r="G923" s="72" t="s">
        <v>1761</v>
      </c>
      <c r="H923" s="71" t="s">
        <v>2397</v>
      </c>
      <c r="I923" s="71" t="s">
        <v>1763</v>
      </c>
    </row>
    <row r="924" spans="1:9" ht="12.75" customHeight="1">
      <c r="A924" s="29" t="str">
        <f>IF(D924=著作者名検索!$B$2,ROW(),"")</f>
        <v/>
      </c>
      <c r="B924" s="29" t="str">
        <f>IF(E924=仮名検索!$B$2,ROW(),"")</f>
        <v/>
      </c>
      <c r="C924" s="29" t="str">
        <f>IF(H924=書名検索!$B$2,ROW(),"")</f>
        <v/>
      </c>
      <c r="D924" s="62" t="s">
        <v>2398</v>
      </c>
      <c r="E924" s="62" t="s">
        <v>2399</v>
      </c>
      <c r="F924" s="63" t="s">
        <v>273</v>
      </c>
      <c r="G924" s="63">
        <v>191</v>
      </c>
      <c r="H924" s="62" t="s">
        <v>2400</v>
      </c>
      <c r="I924" s="62" t="s">
        <v>233</v>
      </c>
    </row>
    <row r="925" spans="1:9" ht="12.75" customHeight="1">
      <c r="A925" s="29" t="str">
        <f>IF(D925=著作者名検索!$B$2,ROW(),"")</f>
        <v/>
      </c>
      <c r="B925" s="29" t="str">
        <f>IF(E925=仮名検索!$B$2,ROW(),"")</f>
        <v/>
      </c>
      <c r="C925" s="29" t="str">
        <f>IF(H925=書名検索!$B$2,ROW(),"")</f>
        <v/>
      </c>
      <c r="D925" s="62" t="s">
        <v>2398</v>
      </c>
      <c r="E925" s="62" t="s">
        <v>2399</v>
      </c>
      <c r="F925" s="63" t="s">
        <v>115</v>
      </c>
      <c r="G925" s="63">
        <v>264</v>
      </c>
      <c r="H925" s="62" t="s">
        <v>2401</v>
      </c>
      <c r="I925" s="62" t="s">
        <v>2402</v>
      </c>
    </row>
    <row r="926" spans="1:9" ht="12.75" customHeight="1">
      <c r="A926" s="29" t="str">
        <f>IF(D926=著作者名検索!$B$2,ROW(),"")</f>
        <v/>
      </c>
      <c r="B926" s="29" t="str">
        <f>IF(E926=仮名検索!$B$2,ROW(),"")</f>
        <v/>
      </c>
      <c r="C926" s="29" t="str">
        <f>IF(H926=書名検索!$B$2,ROW(),"")</f>
        <v/>
      </c>
      <c r="D926" s="62" t="s">
        <v>2398</v>
      </c>
      <c r="E926" s="62" t="s">
        <v>2399</v>
      </c>
      <c r="F926" s="63" t="s">
        <v>28</v>
      </c>
      <c r="G926" s="63">
        <v>286</v>
      </c>
      <c r="H926" s="62" t="s">
        <v>2401</v>
      </c>
      <c r="I926" s="62" t="s">
        <v>2402</v>
      </c>
    </row>
    <row r="927" spans="1:9" ht="12.75" customHeight="1">
      <c r="A927" s="29" t="str">
        <f>IF(D927=著作者名検索!$B$2,ROW(),"")</f>
        <v/>
      </c>
      <c r="B927" s="29" t="str">
        <f>IF(E927=仮名検索!$B$2,ROW(),"")</f>
        <v/>
      </c>
      <c r="C927" s="29" t="str">
        <f>IF(H927=書名検索!$B$2,ROW(),"")</f>
        <v/>
      </c>
      <c r="D927" s="62" t="s">
        <v>2398</v>
      </c>
      <c r="E927" s="62" t="s">
        <v>2399</v>
      </c>
      <c r="F927" s="63" t="s">
        <v>115</v>
      </c>
      <c r="G927" s="63">
        <v>289</v>
      </c>
      <c r="H927" s="62" t="s">
        <v>2403</v>
      </c>
      <c r="I927" s="62" t="s">
        <v>117</v>
      </c>
    </row>
    <row r="928" spans="1:9" ht="12.75" customHeight="1">
      <c r="A928" s="29" t="str">
        <f>IF(D928=著作者名検索!$B$2,ROW(),"")</f>
        <v/>
      </c>
      <c r="B928" s="29" t="str">
        <f>IF(E928=仮名検索!$B$2,ROW(),"")</f>
        <v/>
      </c>
      <c r="C928" s="29" t="str">
        <f>IF(H928=書名検索!$B$2,ROW(),"")</f>
        <v/>
      </c>
      <c r="D928" s="62" t="s">
        <v>2398</v>
      </c>
      <c r="E928" s="62" t="s">
        <v>2399</v>
      </c>
      <c r="F928" s="63" t="s">
        <v>115</v>
      </c>
      <c r="G928" s="63">
        <v>299</v>
      </c>
      <c r="H928" s="62" t="s">
        <v>2404</v>
      </c>
      <c r="I928" s="64" t="s">
        <v>123</v>
      </c>
    </row>
    <row r="929" spans="1:9" ht="12.75" customHeight="1">
      <c r="A929" s="29" t="str">
        <f>IF(D929=著作者名検索!$B$2,ROW(),"")</f>
        <v/>
      </c>
      <c r="B929" s="29" t="str">
        <f>IF(E929=仮名検索!$B$2,ROW(),"")</f>
        <v/>
      </c>
      <c r="C929" s="29" t="str">
        <f>IF(H929=書名検索!$B$2,ROW(),"")</f>
        <v/>
      </c>
      <c r="D929" s="62" t="s">
        <v>2398</v>
      </c>
      <c r="E929" s="62" t="s">
        <v>2399</v>
      </c>
      <c r="F929" s="63" t="s">
        <v>115</v>
      </c>
      <c r="G929" s="63">
        <v>301</v>
      </c>
      <c r="H929" s="62" t="s">
        <v>2405</v>
      </c>
      <c r="I929" s="64" t="s">
        <v>123</v>
      </c>
    </row>
    <row r="930" spans="1:9" ht="12.75" customHeight="1">
      <c r="A930" s="29" t="str">
        <f>IF(D930=著作者名検索!$B$2,ROW(),"")</f>
        <v/>
      </c>
      <c r="B930" s="29" t="str">
        <f>IF(E930=仮名検索!$B$2,ROW(),"")</f>
        <v/>
      </c>
      <c r="C930" s="29" t="str">
        <f>IF(H930=書名検索!$B$2,ROW(),"")</f>
        <v/>
      </c>
      <c r="D930" s="62" t="s">
        <v>2398</v>
      </c>
      <c r="E930" s="62" t="s">
        <v>2399</v>
      </c>
      <c r="F930" s="63" t="s">
        <v>65</v>
      </c>
      <c r="G930" s="63">
        <v>303</v>
      </c>
      <c r="H930" s="62" t="s">
        <v>2401</v>
      </c>
      <c r="I930" s="62" t="s">
        <v>2406</v>
      </c>
    </row>
    <row r="931" spans="1:9" ht="12.75" customHeight="1">
      <c r="A931" s="29" t="str">
        <f>IF(D931=著作者名検索!$B$2,ROW(),"")</f>
        <v/>
      </c>
      <c r="B931" s="29" t="str">
        <f>IF(E931=仮名検索!$B$2,ROW(),"")</f>
        <v/>
      </c>
      <c r="C931" s="29" t="str">
        <f>IF(H931=書名検索!$B$2,ROW(),"")</f>
        <v/>
      </c>
      <c r="D931" s="62" t="s">
        <v>2398</v>
      </c>
      <c r="E931" s="62" t="s">
        <v>2399</v>
      </c>
      <c r="F931" s="63" t="s">
        <v>65</v>
      </c>
      <c r="G931" s="63" t="s">
        <v>2407</v>
      </c>
      <c r="H931" s="62" t="s">
        <v>2406</v>
      </c>
      <c r="I931" s="62" t="s">
        <v>2406</v>
      </c>
    </row>
    <row r="932" spans="1:9" ht="12.75" customHeight="1">
      <c r="A932" s="29" t="str">
        <f>IF(D932=著作者名検索!$B$2,ROW(),"")</f>
        <v/>
      </c>
      <c r="B932" s="29" t="str">
        <f>IF(E932=仮名検索!$B$2,ROW(),"")</f>
        <v/>
      </c>
      <c r="C932" s="29" t="str">
        <f>IF(H932=書名検索!$B$2,ROW(),"")</f>
        <v/>
      </c>
      <c r="D932" s="59" t="s">
        <v>2398</v>
      </c>
      <c r="E932" s="59" t="s">
        <v>2399</v>
      </c>
      <c r="F932" s="61" t="s">
        <v>34</v>
      </c>
      <c r="G932" s="75" t="s">
        <v>43</v>
      </c>
      <c r="H932" s="59" t="s">
        <v>2401</v>
      </c>
      <c r="I932" s="74" t="s">
        <v>119</v>
      </c>
    </row>
    <row r="933" spans="1:9" ht="12.75" customHeight="1">
      <c r="A933" s="29" t="str">
        <f>IF(D933=著作者名検索!$B$2,ROW(),"")</f>
        <v/>
      </c>
      <c r="B933" s="29" t="str">
        <f>IF(E933=仮名検索!$B$2,ROW(),"")</f>
        <v/>
      </c>
      <c r="C933" s="29" t="str">
        <f>IF(H933=書名検索!$B$2,ROW(),"")</f>
        <v/>
      </c>
      <c r="D933" s="59" t="s">
        <v>2408</v>
      </c>
      <c r="E933" s="74" t="s">
        <v>2409</v>
      </c>
      <c r="F933" s="61" t="s">
        <v>28</v>
      </c>
      <c r="G933" s="61" t="s">
        <v>29</v>
      </c>
      <c r="H933" s="59" t="s">
        <v>2410</v>
      </c>
      <c r="I933" s="74" t="s">
        <v>99</v>
      </c>
    </row>
    <row r="934" spans="1:9" ht="12.75" customHeight="1">
      <c r="A934" s="29" t="str">
        <f>IF(D934=著作者名検索!$B$2,ROW(),"")</f>
        <v/>
      </c>
      <c r="B934" s="29" t="str">
        <f>IF(E934=仮名検索!$B$2,ROW(),"")</f>
        <v/>
      </c>
      <c r="C934" s="29" t="str">
        <f>IF(H934=書名検索!$B$2,ROW(),"")</f>
        <v/>
      </c>
      <c r="D934" s="59" t="s">
        <v>2411</v>
      </c>
      <c r="E934" s="59" t="s">
        <v>2412</v>
      </c>
      <c r="F934" s="61" t="s">
        <v>34</v>
      </c>
      <c r="G934" s="75" t="s">
        <v>43</v>
      </c>
      <c r="H934" s="59" t="s">
        <v>2413</v>
      </c>
      <c r="I934" s="74" t="s">
        <v>136</v>
      </c>
    </row>
    <row r="935" spans="1:9" ht="12.75" customHeight="1">
      <c r="A935" s="29" t="str">
        <f>IF(D935=著作者名検索!$B$2,ROW(),"")</f>
        <v/>
      </c>
      <c r="B935" s="29" t="str">
        <f>IF(E935=仮名検索!$B$2,ROW(),"")</f>
        <v/>
      </c>
      <c r="C935" s="29" t="str">
        <f>IF(H935=書名検索!$B$2,ROW(),"")</f>
        <v/>
      </c>
      <c r="D935" s="71" t="s">
        <v>2414</v>
      </c>
      <c r="E935" s="71" t="s">
        <v>2415</v>
      </c>
      <c r="F935" s="72" t="s">
        <v>24</v>
      </c>
      <c r="G935" s="72">
        <v>87</v>
      </c>
      <c r="H935" s="71" t="s">
        <v>2416</v>
      </c>
      <c r="I935" s="71" t="s">
        <v>130</v>
      </c>
    </row>
    <row r="936" spans="1:9" ht="12.75" customHeight="1">
      <c r="A936" s="29" t="str">
        <f>IF(D936=著作者名検索!$B$2,ROW(),"")</f>
        <v/>
      </c>
      <c r="B936" s="29" t="str">
        <f>IF(E936=仮名検索!$B$2,ROW(),"")</f>
        <v/>
      </c>
      <c r="C936" s="29" t="str">
        <f>IF(H936=書名検索!$B$2,ROW(),"")</f>
        <v/>
      </c>
      <c r="D936" s="62" t="s">
        <v>2417</v>
      </c>
      <c r="E936" s="62" t="s">
        <v>2418</v>
      </c>
      <c r="F936" s="63" t="s">
        <v>65</v>
      </c>
      <c r="G936" s="63">
        <v>268</v>
      </c>
      <c r="H936" s="62" t="s">
        <v>2419</v>
      </c>
      <c r="I936" s="62" t="s">
        <v>244</v>
      </c>
    </row>
    <row r="937" spans="1:9" ht="12.75" customHeight="1">
      <c r="A937" s="29" t="str">
        <f>IF(D937=著作者名検索!$B$2,ROW(),"")</f>
        <v/>
      </c>
      <c r="B937" s="29" t="str">
        <f>IF(E937=仮名検索!$B$2,ROW(),"")</f>
        <v/>
      </c>
      <c r="C937" s="29" t="str">
        <f>IF(H937=書名検索!$B$2,ROW(),"")</f>
        <v/>
      </c>
      <c r="D937" s="62" t="s">
        <v>2417</v>
      </c>
      <c r="E937" s="62" t="s">
        <v>2418</v>
      </c>
      <c r="F937" s="63" t="s">
        <v>115</v>
      </c>
      <c r="G937" s="63">
        <v>300</v>
      </c>
      <c r="H937" s="62" t="s">
        <v>2419</v>
      </c>
      <c r="I937" s="64" t="s">
        <v>123</v>
      </c>
    </row>
    <row r="938" spans="1:9" ht="12.75" customHeight="1">
      <c r="A938" s="29" t="str">
        <f>IF(D938=著作者名検索!$B$2,ROW(),"")</f>
        <v/>
      </c>
      <c r="B938" s="29" t="str">
        <f>IF(E938=仮名検索!$B$2,ROW(),"")</f>
        <v/>
      </c>
      <c r="C938" s="29" t="str">
        <f>IF(H938=書名検索!$B$2,ROW(),"")</f>
        <v/>
      </c>
      <c r="D938" s="62" t="s">
        <v>2417</v>
      </c>
      <c r="E938" s="62" t="s">
        <v>2418</v>
      </c>
      <c r="F938" s="63" t="s">
        <v>162</v>
      </c>
      <c r="G938" s="63" t="s">
        <v>81</v>
      </c>
      <c r="H938" s="62" t="s">
        <v>2419</v>
      </c>
      <c r="I938" s="62" t="s">
        <v>2419</v>
      </c>
    </row>
    <row r="939" spans="1:9" ht="12.75" customHeight="1">
      <c r="A939" s="29" t="str">
        <f>IF(D939=著作者名検索!$B$2,ROW(),"")</f>
        <v/>
      </c>
      <c r="B939" s="29" t="str">
        <f>IF(E939=仮名検索!$B$2,ROW(),"")</f>
        <v/>
      </c>
      <c r="C939" s="29" t="str">
        <f>IF(H939=書名検索!$B$2,ROW(),"")</f>
        <v/>
      </c>
      <c r="D939" s="71" t="s">
        <v>2417</v>
      </c>
      <c r="E939" s="71" t="s">
        <v>2418</v>
      </c>
      <c r="F939" s="72" t="s">
        <v>18</v>
      </c>
      <c r="G939" s="72" t="s">
        <v>2420</v>
      </c>
      <c r="H939" s="71" t="s">
        <v>2421</v>
      </c>
      <c r="I939" s="71" t="s">
        <v>2419</v>
      </c>
    </row>
    <row r="940" spans="1:9" ht="12.75" customHeight="1">
      <c r="A940" s="29" t="str">
        <f>IF(D940=著作者名検索!$B$2,ROW(),"")</f>
        <v/>
      </c>
      <c r="B940" s="29" t="str">
        <f>IF(E940=仮名検索!$B$2,ROW(),"")</f>
        <v/>
      </c>
      <c r="C940" s="29" t="str">
        <f>IF(H940=書名検索!$B$2,ROW(),"")</f>
        <v/>
      </c>
      <c r="D940" s="71" t="s">
        <v>2417</v>
      </c>
      <c r="E940" s="71" t="s">
        <v>2418</v>
      </c>
      <c r="F940" s="72" t="s">
        <v>18</v>
      </c>
      <c r="G940" s="72" t="s">
        <v>2420</v>
      </c>
      <c r="H940" s="71" t="s">
        <v>2422</v>
      </c>
      <c r="I940" s="71" t="s">
        <v>2419</v>
      </c>
    </row>
    <row r="941" spans="1:9" ht="12.75" customHeight="1">
      <c r="A941" s="29" t="str">
        <f>IF(D941=著作者名検索!$B$2,ROW(),"")</f>
        <v/>
      </c>
      <c r="B941" s="29" t="str">
        <f>IF(E941=仮名検索!$B$2,ROW(),"")</f>
        <v/>
      </c>
      <c r="C941" s="29" t="str">
        <f>IF(H941=書名検索!$B$2,ROW(),"")</f>
        <v/>
      </c>
      <c r="D941" s="71" t="s">
        <v>2417</v>
      </c>
      <c r="E941" s="71" t="s">
        <v>2418</v>
      </c>
      <c r="F941" s="72" t="s">
        <v>18</v>
      </c>
      <c r="G941" s="72" t="s">
        <v>2420</v>
      </c>
      <c r="H941" s="71" t="s">
        <v>2423</v>
      </c>
      <c r="I941" s="71" t="s">
        <v>2419</v>
      </c>
    </row>
    <row r="942" spans="1:9" ht="12.75" customHeight="1">
      <c r="A942" s="29" t="str">
        <f>IF(D942=著作者名検索!$B$2,ROW(),"")</f>
        <v/>
      </c>
      <c r="B942" s="29" t="str">
        <f>IF(E942=仮名検索!$B$2,ROW(),"")</f>
        <v/>
      </c>
      <c r="C942" s="29" t="str">
        <f>IF(H942=書名検索!$B$2,ROW(),"")</f>
        <v/>
      </c>
      <c r="D942" s="62" t="s">
        <v>2417</v>
      </c>
      <c r="E942" s="62" t="s">
        <v>2418</v>
      </c>
      <c r="F942" s="63" t="s">
        <v>162</v>
      </c>
      <c r="G942" s="63" t="s">
        <v>2424</v>
      </c>
      <c r="H942" s="62" t="s">
        <v>2425</v>
      </c>
      <c r="I942" s="62" t="s">
        <v>2425</v>
      </c>
    </row>
    <row r="943" spans="1:9" ht="12.75" customHeight="1">
      <c r="A943" s="29" t="str">
        <f>IF(D943=著作者名検索!$B$2,ROW(),"")</f>
        <v/>
      </c>
      <c r="B943" s="29" t="str">
        <f>IF(E943=仮名検索!$B$2,ROW(),"")</f>
        <v/>
      </c>
      <c r="C943" s="29" t="str">
        <f>IF(H943=書名検索!$B$2,ROW(),"")</f>
        <v/>
      </c>
      <c r="D943" s="66" t="s">
        <v>2426</v>
      </c>
      <c r="E943" s="66" t="s">
        <v>2427</v>
      </c>
      <c r="F943" s="67" t="s">
        <v>85</v>
      </c>
      <c r="G943" s="67" t="s">
        <v>647</v>
      </c>
      <c r="H943" s="68" t="s">
        <v>2428</v>
      </c>
      <c r="I943" s="70" t="s">
        <v>548</v>
      </c>
    </row>
    <row r="944" spans="1:9" ht="12.75" customHeight="1">
      <c r="A944" s="29" t="str">
        <f>IF(D944=著作者名検索!$B$2,ROW(),"")</f>
        <v/>
      </c>
      <c r="B944" s="29" t="str">
        <f>IF(E944=仮名検索!$B$2,ROW(),"")</f>
        <v/>
      </c>
      <c r="C944" s="29" t="str">
        <f>IF(H944=書名検索!$B$2,ROW(),"")</f>
        <v/>
      </c>
      <c r="D944" s="66" t="s">
        <v>2429</v>
      </c>
      <c r="E944" s="66" t="s">
        <v>2430</v>
      </c>
      <c r="F944" s="67" t="s">
        <v>226</v>
      </c>
      <c r="G944" s="67" t="s">
        <v>894</v>
      </c>
      <c r="H944" s="68" t="s">
        <v>2431</v>
      </c>
      <c r="I944" s="70" t="s">
        <v>21</v>
      </c>
    </row>
    <row r="945" spans="1:9" ht="12.75" customHeight="1">
      <c r="A945" s="29" t="str">
        <f>IF(D945=著作者名検索!$B$2,ROW(),"")</f>
        <v/>
      </c>
      <c r="B945" s="29" t="str">
        <f>IF(E945=仮名検索!$B$2,ROW(),"")</f>
        <v/>
      </c>
      <c r="C945" s="29" t="str">
        <f>IF(H945=書名検索!$B$2,ROW(),"")</f>
        <v/>
      </c>
      <c r="D945" s="59" t="s">
        <v>2432</v>
      </c>
      <c r="E945" s="74" t="s">
        <v>2433</v>
      </c>
      <c r="F945" s="61" t="s">
        <v>28</v>
      </c>
      <c r="G945" s="61" t="s">
        <v>43</v>
      </c>
      <c r="H945" s="59" t="s">
        <v>1443</v>
      </c>
      <c r="I945" s="74" t="s">
        <v>438</v>
      </c>
    </row>
    <row r="946" spans="1:9" ht="12.75" customHeight="1">
      <c r="A946" s="29" t="str">
        <f>IF(D946=著作者名検索!$B$2,ROW(),"")</f>
        <v/>
      </c>
      <c r="B946" s="29" t="str">
        <f>IF(E946=仮名検索!$B$2,ROW(),"")</f>
        <v/>
      </c>
      <c r="C946" s="29" t="str">
        <f>IF(H946=書名検索!$B$2,ROW(),"")</f>
        <v/>
      </c>
      <c r="D946" s="71" t="s">
        <v>2434</v>
      </c>
      <c r="E946" s="71" t="s">
        <v>2435</v>
      </c>
      <c r="F946" s="72" t="s">
        <v>85</v>
      </c>
      <c r="G946" s="72" t="s">
        <v>93</v>
      </c>
      <c r="H946" s="71" t="s">
        <v>2436</v>
      </c>
      <c r="I946" s="71" t="s">
        <v>95</v>
      </c>
    </row>
    <row r="947" spans="1:9" ht="12.75" customHeight="1">
      <c r="A947" s="29" t="str">
        <f>IF(D947=著作者名検索!$B$2,ROW(),"")</f>
        <v/>
      </c>
      <c r="B947" s="29" t="str">
        <f>IF(E947=仮名検索!$B$2,ROW(),"")</f>
        <v/>
      </c>
      <c r="C947" s="29" t="str">
        <f>IF(H947=書名検索!$B$2,ROW(),"")</f>
        <v/>
      </c>
      <c r="D947" s="66" t="s">
        <v>2437</v>
      </c>
      <c r="E947" s="66" t="s">
        <v>2437</v>
      </c>
      <c r="F947" s="67" t="s">
        <v>48</v>
      </c>
      <c r="G947" s="67" t="s">
        <v>417</v>
      </c>
      <c r="H947" s="73" t="s">
        <v>2438</v>
      </c>
      <c r="I947" s="70" t="s">
        <v>419</v>
      </c>
    </row>
    <row r="948" spans="1:9" ht="12.75" customHeight="1">
      <c r="A948" s="29" t="str">
        <f>IF(D948=著作者名検索!$B$2,ROW(),"")</f>
        <v/>
      </c>
      <c r="B948" s="29" t="str">
        <f>IF(E948=仮名検索!$B$2,ROW(),"")</f>
        <v/>
      </c>
      <c r="C948" s="29" t="str">
        <f>IF(H948=書名検索!$B$2,ROW(),"")</f>
        <v/>
      </c>
      <c r="D948" s="66" t="s">
        <v>2439</v>
      </c>
      <c r="E948" s="66" t="s">
        <v>2440</v>
      </c>
      <c r="F948" s="67" t="s">
        <v>85</v>
      </c>
      <c r="G948" s="67" t="s">
        <v>1644</v>
      </c>
      <c r="H948" s="68" t="s">
        <v>2441</v>
      </c>
      <c r="I948" s="70" t="s">
        <v>548</v>
      </c>
    </row>
    <row r="949" spans="1:9" ht="12.75" customHeight="1">
      <c r="A949" s="29" t="str">
        <f>IF(D949=著作者名検索!$B$2,ROW(),"")</f>
        <v/>
      </c>
      <c r="B949" s="29" t="str">
        <f>IF(E949=仮名検索!$B$2,ROW(),"")</f>
        <v/>
      </c>
      <c r="C949" s="29" t="str">
        <f>IF(H949=書名検索!$B$2,ROW(),"")</f>
        <v/>
      </c>
      <c r="D949" s="66" t="s">
        <v>2442</v>
      </c>
      <c r="E949" s="66" t="s">
        <v>2443</v>
      </c>
      <c r="F949" s="67" t="s">
        <v>85</v>
      </c>
      <c r="G949" s="67" t="s">
        <v>546</v>
      </c>
      <c r="H949" s="68" t="s">
        <v>2444</v>
      </c>
      <c r="I949" s="70" t="s">
        <v>548</v>
      </c>
    </row>
    <row r="950" spans="1:9" ht="12.75" customHeight="1">
      <c r="A950" s="29" t="str">
        <f>IF(D950=著作者名検索!$B$2,ROW(),"")</f>
        <v/>
      </c>
      <c r="B950" s="29" t="str">
        <f>IF(E950=仮名検索!$B$2,ROW(),"")</f>
        <v/>
      </c>
      <c r="C950" s="29" t="str">
        <f>IF(H950=書名検索!$B$2,ROW(),"")</f>
        <v/>
      </c>
      <c r="D950" s="59" t="s">
        <v>2445</v>
      </c>
      <c r="E950" s="60" t="s">
        <v>2446</v>
      </c>
      <c r="F950" s="61" t="s">
        <v>65</v>
      </c>
      <c r="G950" s="61" t="s">
        <v>43</v>
      </c>
      <c r="H950" s="59" t="s">
        <v>499</v>
      </c>
      <c r="I950" s="60" t="s">
        <v>110</v>
      </c>
    </row>
    <row r="951" spans="1:9" ht="12.75" customHeight="1">
      <c r="A951" s="29" t="str">
        <f>IF(D951=著作者名検索!$B$2,ROW(),"")</f>
        <v/>
      </c>
      <c r="B951" s="29" t="str">
        <f>IF(E951=仮名検索!$B$2,ROW(),"")</f>
        <v/>
      </c>
      <c r="C951" s="29" t="str">
        <f>IF(H951=書名検索!$B$2,ROW(),"")</f>
        <v/>
      </c>
      <c r="D951" s="71" t="s">
        <v>2447</v>
      </c>
      <c r="E951" s="71" t="s">
        <v>2448</v>
      </c>
      <c r="F951" s="72" t="s">
        <v>18</v>
      </c>
      <c r="G951" s="72" t="s">
        <v>561</v>
      </c>
      <c r="H951" s="71" t="s">
        <v>2449</v>
      </c>
      <c r="I951" s="71" t="s">
        <v>563</v>
      </c>
    </row>
    <row r="952" spans="1:9" ht="12.75" customHeight="1">
      <c r="A952" s="29" t="str">
        <f>IF(D952=著作者名検索!$B$2,ROW(),"")</f>
        <v/>
      </c>
      <c r="B952" s="29" t="str">
        <f>IF(E952=仮名検索!$B$2,ROW(),"")</f>
        <v/>
      </c>
      <c r="C952" s="29" t="str">
        <f>IF(H952=書名検索!$B$2,ROW(),"")</f>
        <v/>
      </c>
      <c r="D952" s="62" t="s">
        <v>2450</v>
      </c>
      <c r="E952" s="62" t="s">
        <v>2451</v>
      </c>
      <c r="F952" s="63" t="s">
        <v>222</v>
      </c>
      <c r="G952" s="63">
        <v>47</v>
      </c>
      <c r="H952" s="62" t="s">
        <v>2452</v>
      </c>
      <c r="I952" s="62" t="s">
        <v>1511</v>
      </c>
    </row>
    <row r="953" spans="1:9" ht="12.75" customHeight="1">
      <c r="A953" s="29" t="str">
        <f>IF(D953=著作者名検索!$B$2,ROW(),"")</f>
        <v/>
      </c>
      <c r="B953" s="29" t="str">
        <f>IF(E953=仮名検索!$B$2,ROW(),"")</f>
        <v/>
      </c>
      <c r="C953" s="29" t="str">
        <f>IF(H953=書名検索!$B$2,ROW(),"")</f>
        <v/>
      </c>
      <c r="D953" s="66" t="s">
        <v>2453</v>
      </c>
      <c r="E953" s="66" t="s">
        <v>2454</v>
      </c>
      <c r="F953" s="67" t="s">
        <v>226</v>
      </c>
      <c r="G953" s="67" t="s">
        <v>454</v>
      </c>
      <c r="H953" s="69" t="s">
        <v>2455</v>
      </c>
      <c r="I953" s="70" t="s">
        <v>21</v>
      </c>
    </row>
    <row r="954" spans="1:9" ht="12.75" customHeight="1">
      <c r="A954" s="29" t="str">
        <f>IF(D954=著作者名検索!$B$2,ROW(),"")</f>
        <v/>
      </c>
      <c r="B954" s="29" t="str">
        <f>IF(E954=仮名検索!$B$2,ROW(),"")</f>
        <v/>
      </c>
      <c r="C954" s="29" t="str">
        <f>IF(H954=書名検索!$B$2,ROW(),"")</f>
        <v/>
      </c>
      <c r="D954" s="66" t="s">
        <v>2456</v>
      </c>
      <c r="E954" s="66" t="s">
        <v>2457</v>
      </c>
      <c r="F954" s="67" t="s">
        <v>85</v>
      </c>
      <c r="G954" s="67" t="s">
        <v>919</v>
      </c>
      <c r="H954" s="68" t="s">
        <v>2458</v>
      </c>
      <c r="I954" s="70" t="s">
        <v>548</v>
      </c>
    </row>
    <row r="955" spans="1:9" ht="12.75" customHeight="1">
      <c r="A955" s="29" t="str">
        <f>IF(D955=著作者名検索!$B$2,ROW(),"")</f>
        <v/>
      </c>
      <c r="B955" s="29" t="str">
        <f>IF(E955=仮名検索!$B$2,ROW(),"")</f>
        <v/>
      </c>
      <c r="C955" s="29" t="str">
        <f>IF(H955=書名検索!$B$2,ROW(),"")</f>
        <v/>
      </c>
      <c r="D955" s="62" t="s">
        <v>2459</v>
      </c>
      <c r="E955" s="62" t="s">
        <v>2460</v>
      </c>
      <c r="F955" s="63" t="s">
        <v>115</v>
      </c>
      <c r="G955" s="63">
        <v>150</v>
      </c>
      <c r="H955" s="64" t="s">
        <v>2461</v>
      </c>
      <c r="I955" s="64" t="s">
        <v>144</v>
      </c>
    </row>
    <row r="956" spans="1:9" ht="12.75" customHeight="1">
      <c r="A956" s="29" t="str">
        <f>IF(D956=著作者名検索!$B$2,ROW(),"")</f>
        <v/>
      </c>
      <c r="B956" s="29" t="str">
        <f>IF(E956=仮名検索!$B$2,ROW(),"")</f>
        <v/>
      </c>
      <c r="C956" s="29" t="str">
        <f>IF(H956=書名検索!$B$2,ROW(),"")</f>
        <v/>
      </c>
      <c r="D956" s="62" t="s">
        <v>2459</v>
      </c>
      <c r="E956" s="62" t="s">
        <v>2460</v>
      </c>
      <c r="F956" s="63" t="s">
        <v>115</v>
      </c>
      <c r="G956" s="63">
        <v>170</v>
      </c>
      <c r="H956" s="64" t="s">
        <v>2462</v>
      </c>
      <c r="I956" s="64" t="s">
        <v>757</v>
      </c>
    </row>
    <row r="957" spans="1:9" ht="12.75" customHeight="1">
      <c r="A957" s="29" t="str">
        <f>IF(D957=著作者名検索!$B$2,ROW(),"")</f>
        <v/>
      </c>
      <c r="B957" s="29" t="str">
        <f>IF(E957=仮名検索!$B$2,ROW(),"")</f>
        <v/>
      </c>
      <c r="C957" s="29" t="str">
        <f>IF(H957=書名検索!$B$2,ROW(),"")</f>
        <v/>
      </c>
      <c r="D957" s="62" t="s">
        <v>2459</v>
      </c>
      <c r="E957" s="62" t="s">
        <v>2460</v>
      </c>
      <c r="F957" s="63" t="s">
        <v>115</v>
      </c>
      <c r="G957" s="63">
        <v>300</v>
      </c>
      <c r="H957" s="64" t="s">
        <v>2463</v>
      </c>
      <c r="I957" s="64" t="s">
        <v>123</v>
      </c>
    </row>
    <row r="958" spans="1:9" ht="12.75" customHeight="1">
      <c r="A958" s="29" t="str">
        <f>IF(D958=著作者名検索!$B$2,ROW(),"")</f>
        <v/>
      </c>
      <c r="B958" s="29" t="str">
        <f>IF(E958=仮名検索!$B$2,ROW(),"")</f>
        <v/>
      </c>
      <c r="C958" s="29" t="str">
        <f>IF(H958=書名検索!$B$2,ROW(),"")</f>
        <v/>
      </c>
      <c r="D958" s="62" t="s">
        <v>2464</v>
      </c>
      <c r="E958" s="62" t="s">
        <v>2465</v>
      </c>
      <c r="F958" s="63" t="s">
        <v>28</v>
      </c>
      <c r="G958" s="63" t="s">
        <v>2466</v>
      </c>
      <c r="H958" s="64" t="s">
        <v>2467</v>
      </c>
      <c r="I958" s="64" t="s">
        <v>2467</v>
      </c>
    </row>
    <row r="959" spans="1:9" ht="12.75" customHeight="1">
      <c r="A959" s="29" t="str">
        <f>IF(D959=著作者名検索!$B$2,ROW(),"")</f>
        <v/>
      </c>
      <c r="B959" s="29" t="str">
        <f>IF(E959=仮名検索!$B$2,ROW(),"")</f>
        <v/>
      </c>
      <c r="C959" s="29" t="str">
        <f>IF(H959=書名検索!$B$2,ROW(),"")</f>
        <v/>
      </c>
      <c r="D959" s="59" t="s">
        <v>2468</v>
      </c>
      <c r="E959" s="74" t="s">
        <v>2469</v>
      </c>
      <c r="F959" s="61" t="s">
        <v>28</v>
      </c>
      <c r="G959" s="61" t="s">
        <v>29</v>
      </c>
      <c r="H959" s="59" t="s">
        <v>1030</v>
      </c>
      <c r="I959" s="74" t="s">
        <v>550</v>
      </c>
    </row>
    <row r="960" spans="1:9" ht="12.75" customHeight="1">
      <c r="A960" s="29" t="str">
        <f>IF(D960=著作者名検索!$B$2,ROW(),"")</f>
        <v/>
      </c>
      <c r="B960" s="29" t="str">
        <f>IF(E960=仮名検索!$B$2,ROW(),"")</f>
        <v/>
      </c>
      <c r="C960" s="29" t="str">
        <f>IF(H960=書名検索!$B$2,ROW(),"")</f>
        <v/>
      </c>
      <c r="D960" s="62" t="s">
        <v>2470</v>
      </c>
      <c r="E960" s="62" t="s">
        <v>2471</v>
      </c>
      <c r="F960" s="63" t="s">
        <v>273</v>
      </c>
      <c r="G960" s="63">
        <v>51</v>
      </c>
      <c r="H960" s="62" t="s">
        <v>2472</v>
      </c>
      <c r="I960" s="62" t="s">
        <v>2472</v>
      </c>
    </row>
    <row r="961" spans="1:9" ht="12.75" customHeight="1">
      <c r="A961" s="29" t="str">
        <f>IF(D961=著作者名検索!$B$2,ROW(),"")</f>
        <v/>
      </c>
      <c r="B961" s="29" t="str">
        <f>IF(E961=仮名検索!$B$2,ROW(),"")</f>
        <v/>
      </c>
      <c r="C961" s="29" t="str">
        <f>IF(H961=書名検索!$B$2,ROW(),"")</f>
        <v/>
      </c>
      <c r="D961" s="71" t="s">
        <v>2473</v>
      </c>
      <c r="E961" s="71" t="s">
        <v>2474</v>
      </c>
      <c r="F961" s="72" t="s">
        <v>226</v>
      </c>
      <c r="G961" s="72" t="s">
        <v>175</v>
      </c>
      <c r="H961" s="71" t="s">
        <v>2475</v>
      </c>
      <c r="I961" s="71" t="s">
        <v>578</v>
      </c>
    </row>
    <row r="962" spans="1:9" ht="12.75" customHeight="1">
      <c r="A962" s="29" t="str">
        <f>IF(D962=著作者名検索!$B$2,ROW(),"")</f>
        <v/>
      </c>
      <c r="B962" s="29" t="str">
        <f>IF(E962=仮名検索!$B$2,ROW(),"")</f>
        <v/>
      </c>
      <c r="C962" s="29" t="str">
        <f>IF(H962=書名検索!$B$2,ROW(),"")</f>
        <v/>
      </c>
      <c r="D962" s="62" t="s">
        <v>2476</v>
      </c>
      <c r="E962" s="62" t="s">
        <v>2477</v>
      </c>
      <c r="F962" s="63" t="s">
        <v>115</v>
      </c>
      <c r="G962" s="63">
        <v>154</v>
      </c>
      <c r="H962" s="64" t="s">
        <v>2478</v>
      </c>
      <c r="I962" s="64" t="s">
        <v>144</v>
      </c>
    </row>
    <row r="963" spans="1:9" ht="12.75" customHeight="1">
      <c r="A963" s="29" t="str">
        <f>IF(D963=著作者名検索!$B$2,ROW(),"")</f>
        <v/>
      </c>
      <c r="B963" s="29" t="str">
        <f>IF(E963=仮名検索!$B$2,ROW(),"")</f>
        <v/>
      </c>
      <c r="C963" s="29" t="str">
        <f>IF(H963=書名検索!$B$2,ROW(),"")</f>
        <v/>
      </c>
      <c r="D963" s="62" t="s">
        <v>2479</v>
      </c>
      <c r="E963" s="62" t="s">
        <v>2480</v>
      </c>
      <c r="F963" s="63" t="s">
        <v>80</v>
      </c>
      <c r="G963" s="63" t="s">
        <v>773</v>
      </c>
      <c r="H963" s="62" t="s">
        <v>2481</v>
      </c>
      <c r="I963" s="62" t="s">
        <v>2481</v>
      </c>
    </row>
    <row r="964" spans="1:9" ht="12.75" customHeight="1">
      <c r="A964" s="29" t="str">
        <f>IF(D964=著作者名検索!$B$2,ROW(),"")</f>
        <v/>
      </c>
      <c r="B964" s="29" t="str">
        <f>IF(E964=仮名検索!$B$2,ROW(),"")</f>
        <v/>
      </c>
      <c r="C964" s="29" t="str">
        <f>IF(H964=書名検索!$B$2,ROW(),"")</f>
        <v/>
      </c>
      <c r="D964" s="71" t="s">
        <v>2479</v>
      </c>
      <c r="E964" s="71" t="s">
        <v>2482</v>
      </c>
      <c r="F964" s="72" t="s">
        <v>24</v>
      </c>
      <c r="G964" s="72">
        <v>197</v>
      </c>
      <c r="H964" s="71" t="s">
        <v>1562</v>
      </c>
      <c r="I964" s="71" t="s">
        <v>1041</v>
      </c>
    </row>
    <row r="965" spans="1:9" ht="12.75" customHeight="1">
      <c r="A965" s="29" t="str">
        <f>IF(D965=著作者名検索!$B$2,ROW(),"")</f>
        <v/>
      </c>
      <c r="B965" s="29" t="str">
        <f>IF(E965=仮名検索!$B$2,ROW(),"")</f>
        <v/>
      </c>
      <c r="C965" s="29" t="str">
        <f>IF(H965=書名検索!$B$2,ROW(),"")</f>
        <v/>
      </c>
      <c r="D965" s="71" t="s">
        <v>2482</v>
      </c>
      <c r="E965" s="71" t="s">
        <v>2482</v>
      </c>
      <c r="F965" s="72" t="s">
        <v>18</v>
      </c>
      <c r="G965" s="72" t="s">
        <v>1464</v>
      </c>
      <c r="H965" s="71" t="s">
        <v>2483</v>
      </c>
      <c r="I965" s="71" t="s">
        <v>1466</v>
      </c>
    </row>
    <row r="966" spans="1:9" ht="12.75" customHeight="1">
      <c r="A966" s="29" t="str">
        <f>IF(D966=著作者名検索!$B$2,ROW(),"")</f>
        <v/>
      </c>
      <c r="B966" s="29" t="str">
        <f>IF(E966=仮名検索!$B$2,ROW(),"")</f>
        <v/>
      </c>
      <c r="C966" s="29" t="str">
        <f>IF(H966=書名検索!$B$2,ROW(),"")</f>
        <v/>
      </c>
      <c r="D966" s="66" t="s">
        <v>2484</v>
      </c>
      <c r="E966" s="66" t="s">
        <v>2485</v>
      </c>
      <c r="F966" s="67" t="s">
        <v>75</v>
      </c>
      <c r="G966" s="67">
        <v>268</v>
      </c>
      <c r="H966" s="68" t="s">
        <v>2486</v>
      </c>
      <c r="I966" s="70" t="s">
        <v>21</v>
      </c>
    </row>
    <row r="967" spans="1:9" ht="12.75" customHeight="1">
      <c r="A967" s="29" t="str">
        <f>IF(D967=著作者名検索!$B$2,ROW(),"")</f>
        <v/>
      </c>
      <c r="B967" s="29" t="str">
        <f>IF(E967=仮名検索!$B$2,ROW(),"")</f>
        <v/>
      </c>
      <c r="C967" s="29" t="str">
        <f>IF(H967=書名検索!$B$2,ROW(),"")</f>
        <v/>
      </c>
      <c r="D967" s="66" t="s">
        <v>2484</v>
      </c>
      <c r="E967" s="66" t="s">
        <v>2485</v>
      </c>
      <c r="F967" s="67" t="s">
        <v>48</v>
      </c>
      <c r="G967" s="67" t="s">
        <v>417</v>
      </c>
      <c r="H967" s="73" t="s">
        <v>2487</v>
      </c>
      <c r="I967" s="70" t="s">
        <v>419</v>
      </c>
    </row>
    <row r="968" spans="1:9" ht="12.75" customHeight="1">
      <c r="A968" s="29" t="str">
        <f>IF(D968=著作者名検索!$B$2,ROW(),"")</f>
        <v/>
      </c>
      <c r="B968" s="29" t="str">
        <f>IF(E968=仮名検索!$B$2,ROW(),"")</f>
        <v/>
      </c>
      <c r="C968" s="29" t="str">
        <f>IF(H968=書名検索!$B$2,ROW(),"")</f>
        <v/>
      </c>
      <c r="D968" s="62" t="s">
        <v>2488</v>
      </c>
      <c r="E968" s="62" t="s">
        <v>2489</v>
      </c>
      <c r="F968" s="63" t="s">
        <v>115</v>
      </c>
      <c r="G968" s="63">
        <v>298</v>
      </c>
      <c r="H968" s="64" t="s">
        <v>2490</v>
      </c>
      <c r="I968" s="64" t="s">
        <v>123</v>
      </c>
    </row>
    <row r="969" spans="1:9" ht="12.75" customHeight="1">
      <c r="A969" s="29" t="str">
        <f>IF(D969=著作者名検索!$B$2,ROW(),"")</f>
        <v/>
      </c>
      <c r="B969" s="29" t="str">
        <f>IF(E969=仮名検索!$B$2,ROW(),"")</f>
        <v/>
      </c>
      <c r="C969" s="29" t="str">
        <f>IF(H969=書名検索!$B$2,ROW(),"")</f>
        <v/>
      </c>
      <c r="D969" s="71" t="s">
        <v>2491</v>
      </c>
      <c r="E969" s="71" t="s">
        <v>2492</v>
      </c>
      <c r="F969" s="72" t="s">
        <v>24</v>
      </c>
      <c r="G969" s="72">
        <v>100</v>
      </c>
      <c r="H969" s="71" t="s">
        <v>2493</v>
      </c>
      <c r="I969" s="71" t="s">
        <v>2494</v>
      </c>
    </row>
    <row r="970" spans="1:9" ht="12.75" customHeight="1">
      <c r="A970" s="29" t="str">
        <f>IF(D970=著作者名検索!$B$2,ROW(),"")</f>
        <v/>
      </c>
      <c r="B970" s="29" t="str">
        <f>IF(E970=仮名検索!$B$2,ROW(),"")</f>
        <v/>
      </c>
      <c r="C970" s="29" t="str">
        <f>IF(H970=書名検索!$B$2,ROW(),"")</f>
        <v/>
      </c>
      <c r="D970" s="71" t="s">
        <v>2491</v>
      </c>
      <c r="E970" s="71" t="s">
        <v>2492</v>
      </c>
      <c r="F970" s="72" t="s">
        <v>24</v>
      </c>
      <c r="G970" s="72">
        <v>100</v>
      </c>
      <c r="H970" s="71" t="s">
        <v>2495</v>
      </c>
      <c r="I970" s="71" t="s">
        <v>2494</v>
      </c>
    </row>
    <row r="971" spans="1:9" ht="12.75" customHeight="1">
      <c r="A971" s="29" t="str">
        <f>IF(D971=著作者名検索!$B$2,ROW(),"")</f>
        <v/>
      </c>
      <c r="B971" s="29" t="str">
        <f>IF(E971=仮名検索!$B$2,ROW(),"")</f>
        <v/>
      </c>
      <c r="C971" s="29" t="str">
        <f>IF(H971=書名検索!$B$2,ROW(),"")</f>
        <v/>
      </c>
      <c r="D971" s="71" t="s">
        <v>2491</v>
      </c>
      <c r="E971" s="71" t="s">
        <v>2492</v>
      </c>
      <c r="F971" s="72" t="s">
        <v>18</v>
      </c>
      <c r="G971" s="72" t="s">
        <v>1036</v>
      </c>
      <c r="H971" s="71" t="s">
        <v>2496</v>
      </c>
      <c r="I971" s="71" t="s">
        <v>1548</v>
      </c>
    </row>
    <row r="972" spans="1:9" ht="12.75" customHeight="1">
      <c r="A972" s="29" t="str">
        <f>IF(D972=著作者名検索!$B$2,ROW(),"")</f>
        <v/>
      </c>
      <c r="B972" s="29" t="str">
        <f>IF(E972=仮名検索!$B$2,ROW(),"")</f>
        <v/>
      </c>
      <c r="C972" s="29" t="str">
        <f>IF(H972=書名検索!$B$2,ROW(),"")</f>
        <v/>
      </c>
      <c r="D972" s="62" t="s">
        <v>2497</v>
      </c>
      <c r="E972" s="62" t="s">
        <v>2498</v>
      </c>
      <c r="F972" s="63" t="s">
        <v>28</v>
      </c>
      <c r="G972" s="63">
        <v>263</v>
      </c>
      <c r="H972" s="64" t="s">
        <v>2499</v>
      </c>
      <c r="I972" s="64" t="s">
        <v>792</v>
      </c>
    </row>
    <row r="973" spans="1:9" ht="12.75" customHeight="1">
      <c r="A973" s="29" t="str">
        <f>IF(D973=著作者名検索!$B$2,ROW(),"")</f>
        <v/>
      </c>
      <c r="B973" s="29" t="str">
        <f>IF(E973=仮名検索!$B$2,ROW(),"")</f>
        <v/>
      </c>
      <c r="C973" s="29" t="str">
        <f>IF(H973=書名検索!$B$2,ROW(),"")</f>
        <v/>
      </c>
      <c r="D973" s="59" t="s">
        <v>2500</v>
      </c>
      <c r="E973" s="74" t="s">
        <v>2501</v>
      </c>
      <c r="F973" s="61" t="s">
        <v>28</v>
      </c>
      <c r="G973" s="61" t="s">
        <v>43</v>
      </c>
      <c r="H973" s="59" t="s">
        <v>2502</v>
      </c>
      <c r="I973" s="74" t="s">
        <v>1459</v>
      </c>
    </row>
    <row r="974" spans="1:9" ht="12.75" customHeight="1">
      <c r="A974" s="29" t="str">
        <f>IF(D974=著作者名検索!$B$2,ROW(),"")</f>
        <v/>
      </c>
      <c r="B974" s="29" t="str">
        <f>IF(E974=仮名検索!$B$2,ROW(),"")</f>
        <v/>
      </c>
      <c r="C974" s="29" t="str">
        <f>IF(H974=書名検索!$B$2,ROW(),"")</f>
        <v/>
      </c>
      <c r="D974" s="62" t="s">
        <v>2503</v>
      </c>
      <c r="E974" s="62" t="s">
        <v>2504</v>
      </c>
      <c r="F974" s="63" t="s">
        <v>115</v>
      </c>
      <c r="G974" s="63">
        <v>68</v>
      </c>
      <c r="H974" s="64" t="s">
        <v>2505</v>
      </c>
      <c r="I974" s="64" t="s">
        <v>402</v>
      </c>
    </row>
    <row r="975" spans="1:9" ht="12.75" customHeight="1">
      <c r="A975" s="29" t="str">
        <f>IF(D975=著作者名検索!$B$2,ROW(),"")</f>
        <v/>
      </c>
      <c r="B975" s="29" t="str">
        <f>IF(E975=仮名検索!$B$2,ROW(),"")</f>
        <v/>
      </c>
      <c r="C975" s="29" t="str">
        <f>IF(H975=書名検索!$B$2,ROW(),"")</f>
        <v/>
      </c>
      <c r="D975" s="62" t="s">
        <v>2506</v>
      </c>
      <c r="E975" s="62" t="s">
        <v>2507</v>
      </c>
      <c r="F975" s="63" t="s">
        <v>222</v>
      </c>
      <c r="G975" s="63">
        <v>195</v>
      </c>
      <c r="H975" s="62" t="s">
        <v>2508</v>
      </c>
      <c r="I975" s="62" t="s">
        <v>233</v>
      </c>
    </row>
    <row r="976" spans="1:9" ht="12.75" customHeight="1">
      <c r="A976" s="29" t="str">
        <f>IF(D976=著作者名検索!$B$2,ROW(),"")</f>
        <v/>
      </c>
      <c r="B976" s="29" t="str">
        <f>IF(E976=仮名検索!$B$2,ROW(),"")</f>
        <v/>
      </c>
      <c r="C976" s="29" t="str">
        <f>IF(H976=書名検索!$B$2,ROW(),"")</f>
        <v/>
      </c>
      <c r="D976" s="62" t="s">
        <v>2509</v>
      </c>
      <c r="E976" s="62" t="s">
        <v>2509</v>
      </c>
      <c r="F976" s="63" t="s">
        <v>171</v>
      </c>
      <c r="G976" s="63" t="s">
        <v>2510</v>
      </c>
      <c r="H976" s="62" t="s">
        <v>2511</v>
      </c>
      <c r="I976" s="62" t="s">
        <v>416</v>
      </c>
    </row>
    <row r="977" spans="1:9" ht="12.75" customHeight="1">
      <c r="A977" s="29" t="str">
        <f>IF(D977=著作者名検索!$B$2,ROW(),"")</f>
        <v/>
      </c>
      <c r="B977" s="29" t="str">
        <f>IF(E977=仮名検索!$B$2,ROW(),"")</f>
        <v/>
      </c>
      <c r="C977" s="29" t="str">
        <f>IF(H977=書名検索!$B$2,ROW(),"")</f>
        <v/>
      </c>
      <c r="D977" s="66" t="s">
        <v>2509</v>
      </c>
      <c r="E977" s="66" t="s">
        <v>2509</v>
      </c>
      <c r="F977" s="67" t="s">
        <v>85</v>
      </c>
      <c r="G977" s="67" t="s">
        <v>546</v>
      </c>
      <c r="H977" s="68" t="s">
        <v>2088</v>
      </c>
      <c r="I977" s="70" t="s">
        <v>548</v>
      </c>
    </row>
    <row r="978" spans="1:9" ht="12.75" customHeight="1">
      <c r="A978" s="29" t="str">
        <f>IF(D978=著作者名検索!$B$2,ROW(),"")</f>
        <v/>
      </c>
      <c r="B978" s="29" t="str">
        <f>IF(E978=仮名検索!$B$2,ROW(),"")</f>
        <v/>
      </c>
      <c r="C978" s="29" t="str">
        <f>IF(H978=書名検索!$B$2,ROW(),"")</f>
        <v/>
      </c>
      <c r="D978" s="71" t="s">
        <v>2509</v>
      </c>
      <c r="E978" s="71" t="s">
        <v>2509</v>
      </c>
      <c r="F978" s="72" t="s">
        <v>18</v>
      </c>
      <c r="G978" s="72" t="s">
        <v>2089</v>
      </c>
      <c r="H978" s="71" t="s">
        <v>2512</v>
      </c>
      <c r="I978" s="71" t="s">
        <v>1241</v>
      </c>
    </row>
    <row r="979" spans="1:9" ht="12.75" customHeight="1">
      <c r="A979" s="29" t="str">
        <f>IF(D979=著作者名検索!$B$2,ROW(),"")</f>
        <v/>
      </c>
      <c r="B979" s="29" t="str">
        <f>IF(E979=仮名検索!$B$2,ROW(),"")</f>
        <v/>
      </c>
      <c r="C979" s="29" t="str">
        <f>IF(H979=書名検索!$B$2,ROW(),"")</f>
        <v/>
      </c>
      <c r="D979" s="62" t="s">
        <v>2513</v>
      </c>
      <c r="E979" s="62" t="s">
        <v>2514</v>
      </c>
      <c r="F979" s="63" t="s">
        <v>162</v>
      </c>
      <c r="G979" s="63" t="s">
        <v>2515</v>
      </c>
      <c r="H979" s="62" t="s">
        <v>2516</v>
      </c>
      <c r="I979" s="62" t="s">
        <v>2517</v>
      </c>
    </row>
    <row r="980" spans="1:9" ht="12.75" customHeight="1">
      <c r="A980" s="29" t="str">
        <f>IF(D980=著作者名検索!$B$2,ROW(),"")</f>
        <v/>
      </c>
      <c r="B980" s="29" t="str">
        <f>IF(E980=仮名検索!$B$2,ROW(),"")</f>
        <v/>
      </c>
      <c r="C980" s="29" t="str">
        <f>IF(H980=書名検索!$B$2,ROW(),"")</f>
        <v/>
      </c>
      <c r="D980" s="62" t="s">
        <v>2513</v>
      </c>
      <c r="E980" s="62" t="s">
        <v>2514</v>
      </c>
      <c r="F980" s="63" t="s">
        <v>222</v>
      </c>
      <c r="G980" s="63" t="s">
        <v>2518</v>
      </c>
      <c r="H980" s="62" t="s">
        <v>2519</v>
      </c>
      <c r="I980" s="62" t="s">
        <v>2517</v>
      </c>
    </row>
    <row r="981" spans="1:9" ht="12.75" customHeight="1">
      <c r="A981" s="29" t="str">
        <f>IF(D981=著作者名検索!$B$2,ROW(),"")</f>
        <v/>
      </c>
      <c r="B981" s="29" t="str">
        <f>IF(E981=仮名検索!$B$2,ROW(),"")</f>
        <v/>
      </c>
      <c r="C981" s="29" t="str">
        <f>IF(H981=書名検索!$B$2,ROW(),"")</f>
        <v/>
      </c>
      <c r="D981" s="62" t="s">
        <v>2513</v>
      </c>
      <c r="E981" s="62" t="s">
        <v>2514</v>
      </c>
      <c r="F981" s="63" t="s">
        <v>853</v>
      </c>
      <c r="G981" s="63" t="s">
        <v>685</v>
      </c>
      <c r="H981" s="62" t="s">
        <v>2520</v>
      </c>
      <c r="I981" s="62" t="s">
        <v>2520</v>
      </c>
    </row>
    <row r="982" spans="1:9" ht="12.75" customHeight="1">
      <c r="A982" s="29" t="str">
        <f>IF(D982=著作者名検索!$B$2,ROW(),"")</f>
        <v/>
      </c>
      <c r="B982" s="29" t="str">
        <f>IF(E982=仮名検索!$B$2,ROW(),"")</f>
        <v/>
      </c>
      <c r="C982" s="29" t="str">
        <f>IF(H982=書名検索!$B$2,ROW(),"")</f>
        <v/>
      </c>
      <c r="D982" s="62" t="s">
        <v>2513</v>
      </c>
      <c r="E982" s="62" t="s">
        <v>2514</v>
      </c>
      <c r="F982" s="63" t="s">
        <v>162</v>
      </c>
      <c r="G982" s="63" t="s">
        <v>2521</v>
      </c>
      <c r="H982" s="62" t="s">
        <v>2522</v>
      </c>
      <c r="I982" s="62" t="s">
        <v>2522</v>
      </c>
    </row>
    <row r="983" spans="1:9" ht="12.75" customHeight="1">
      <c r="A983" s="29" t="str">
        <f>IF(D983=著作者名検索!$B$2,ROW(),"")</f>
        <v/>
      </c>
      <c r="B983" s="29" t="str">
        <f>IF(E983=仮名検索!$B$2,ROW(),"")</f>
        <v/>
      </c>
      <c r="C983" s="29" t="str">
        <f>IF(H983=書名検索!$B$2,ROW(),"")</f>
        <v/>
      </c>
      <c r="D983" s="62" t="s">
        <v>2513</v>
      </c>
      <c r="E983" s="62" t="s">
        <v>2514</v>
      </c>
      <c r="F983" s="63" t="s">
        <v>273</v>
      </c>
      <c r="G983" s="63" t="s">
        <v>2082</v>
      </c>
      <c r="H983" s="62" t="s">
        <v>2523</v>
      </c>
      <c r="I983" s="62" t="s">
        <v>2517</v>
      </c>
    </row>
    <row r="984" spans="1:9" ht="12.75" customHeight="1">
      <c r="A984" s="29" t="str">
        <f>IF(D984=著作者名検索!$B$2,ROW(),"")</f>
        <v/>
      </c>
      <c r="B984" s="29" t="str">
        <f>IF(E984=仮名検索!$B$2,ROW(),"")</f>
        <v/>
      </c>
      <c r="C984" s="29" t="str">
        <f>IF(H984=書名検索!$B$2,ROW(),"")</f>
        <v/>
      </c>
      <c r="D984" s="66" t="s">
        <v>2524</v>
      </c>
      <c r="E984" s="66" t="s">
        <v>2524</v>
      </c>
      <c r="F984" s="67" t="s">
        <v>226</v>
      </c>
      <c r="G984" s="67" t="s">
        <v>454</v>
      </c>
      <c r="H984" s="69" t="s">
        <v>2525</v>
      </c>
      <c r="I984" s="70" t="s">
        <v>21</v>
      </c>
    </row>
    <row r="985" spans="1:9" ht="12.75" customHeight="1">
      <c r="A985" s="29" t="str">
        <f>IF(D985=著作者名検索!$B$2,ROW(),"")</f>
        <v/>
      </c>
      <c r="B985" s="29" t="str">
        <f>IF(E985=仮名検索!$B$2,ROW(),"")</f>
        <v/>
      </c>
      <c r="C985" s="29" t="str">
        <f>IF(H985=書名検索!$B$2,ROW(),"")</f>
        <v/>
      </c>
      <c r="D985" s="62" t="s">
        <v>2526</v>
      </c>
      <c r="E985" s="62" t="s">
        <v>2527</v>
      </c>
      <c r="F985" s="63" t="s">
        <v>222</v>
      </c>
      <c r="G985" s="63">
        <v>123</v>
      </c>
      <c r="H985" s="62" t="s">
        <v>2528</v>
      </c>
      <c r="I985" s="62" t="s">
        <v>2528</v>
      </c>
    </row>
    <row r="986" spans="1:9" ht="12.75" customHeight="1">
      <c r="A986" s="29" t="str">
        <f>IF(D986=著作者名検索!$B$2,ROW(),"")</f>
        <v/>
      </c>
      <c r="B986" s="29" t="str">
        <f>IF(E986=仮名検索!$B$2,ROW(),"")</f>
        <v/>
      </c>
      <c r="C986" s="29" t="str">
        <f>IF(H986=書名検索!$B$2,ROW(),"")</f>
        <v/>
      </c>
      <c r="D986" s="62" t="s">
        <v>2529</v>
      </c>
      <c r="E986" s="62" t="s">
        <v>2530</v>
      </c>
      <c r="F986" s="63" t="s">
        <v>65</v>
      </c>
      <c r="G986" s="63">
        <v>23</v>
      </c>
      <c r="H986" s="62" t="s">
        <v>2531</v>
      </c>
      <c r="I986" s="62" t="s">
        <v>2531</v>
      </c>
    </row>
    <row r="987" spans="1:9" ht="12.75" customHeight="1">
      <c r="A987" s="29" t="str">
        <f>IF(D987=著作者名検索!$B$2,ROW(),"")</f>
        <v/>
      </c>
      <c r="B987" s="29" t="str">
        <f>IF(E987=仮名検索!$B$2,ROW(),"")</f>
        <v/>
      </c>
      <c r="C987" s="29" t="str">
        <f>IF(H987=書名検索!$B$2,ROW(),"")</f>
        <v/>
      </c>
      <c r="D987" s="62" t="s">
        <v>2529</v>
      </c>
      <c r="E987" s="62" t="s">
        <v>2530</v>
      </c>
      <c r="F987" s="63" t="s">
        <v>115</v>
      </c>
      <c r="G987" s="63">
        <v>248</v>
      </c>
      <c r="H987" s="62" t="s">
        <v>2532</v>
      </c>
      <c r="I987" s="62" t="s">
        <v>244</v>
      </c>
    </row>
    <row r="988" spans="1:9" ht="12.75" customHeight="1">
      <c r="A988" s="29" t="str">
        <f>IF(D988=著作者名検索!$B$2,ROW(),"")</f>
        <v/>
      </c>
      <c r="B988" s="29" t="str">
        <f>IF(E988=仮名検索!$B$2,ROW(),"")</f>
        <v/>
      </c>
      <c r="C988" s="29" t="str">
        <f>IF(H988=書名検索!$B$2,ROW(),"")</f>
        <v/>
      </c>
      <c r="D988" s="62" t="s">
        <v>2529</v>
      </c>
      <c r="E988" s="62" t="s">
        <v>2530</v>
      </c>
      <c r="F988" s="63" t="s">
        <v>80</v>
      </c>
      <c r="G988" s="63" t="s">
        <v>2533</v>
      </c>
      <c r="H988" s="62" t="s">
        <v>614</v>
      </c>
      <c r="I988" s="62" t="s">
        <v>614</v>
      </c>
    </row>
    <row r="989" spans="1:9" ht="12.75" customHeight="1">
      <c r="A989" s="29" t="str">
        <f>IF(D989=著作者名検索!$B$2,ROW(),"")</f>
        <v/>
      </c>
      <c r="B989" s="29" t="str">
        <f>IF(E989=仮名検索!$B$2,ROW(),"")</f>
        <v/>
      </c>
      <c r="C989" s="29" t="str">
        <f>IF(H989=書名検索!$B$2,ROW(),"")</f>
        <v/>
      </c>
      <c r="D989" s="62" t="s">
        <v>2529</v>
      </c>
      <c r="E989" s="62" t="s">
        <v>2530</v>
      </c>
      <c r="F989" s="63" t="s">
        <v>853</v>
      </c>
      <c r="G989" s="63" t="s">
        <v>2534</v>
      </c>
      <c r="H989" s="62" t="s">
        <v>2535</v>
      </c>
      <c r="I989" s="62" t="s">
        <v>2535</v>
      </c>
    </row>
    <row r="990" spans="1:9" ht="12.75" customHeight="1">
      <c r="A990" s="29" t="str">
        <f>IF(D990=著作者名検索!$B$2,ROW(),"")</f>
        <v/>
      </c>
      <c r="B990" s="29" t="str">
        <f>IF(E990=仮名検索!$B$2,ROW(),"")</f>
        <v/>
      </c>
      <c r="C990" s="29" t="str">
        <f>IF(H990=書名検索!$B$2,ROW(),"")</f>
        <v/>
      </c>
      <c r="D990" s="71" t="s">
        <v>2529</v>
      </c>
      <c r="E990" s="71" t="s">
        <v>2536</v>
      </c>
      <c r="F990" s="72" t="s">
        <v>48</v>
      </c>
      <c r="G990" s="72" t="s">
        <v>1804</v>
      </c>
      <c r="H990" s="71" t="s">
        <v>2537</v>
      </c>
      <c r="I990" s="71" t="s">
        <v>1326</v>
      </c>
    </row>
    <row r="991" spans="1:9" ht="12.75" customHeight="1">
      <c r="A991" s="29" t="str">
        <f>IF(D991=著作者名検索!$B$2,ROW(),"")</f>
        <v/>
      </c>
      <c r="B991" s="29" t="str">
        <f>IF(E991=仮名検索!$B$2,ROW(),"")</f>
        <v/>
      </c>
      <c r="C991" s="29" t="str">
        <f>IF(H991=書名検索!$B$2,ROW(),"")</f>
        <v/>
      </c>
      <c r="D991" s="71" t="s">
        <v>2529</v>
      </c>
      <c r="E991" s="71" t="s">
        <v>2536</v>
      </c>
      <c r="F991" s="72" t="s">
        <v>48</v>
      </c>
      <c r="G991" s="72" t="s">
        <v>1324</v>
      </c>
      <c r="H991" s="71" t="s">
        <v>2538</v>
      </c>
      <c r="I991" s="71" t="s">
        <v>1326</v>
      </c>
    </row>
    <row r="992" spans="1:9" ht="12.75" customHeight="1">
      <c r="A992" s="29" t="str">
        <f>IF(D992=著作者名検索!$B$2,ROW(),"")</f>
        <v/>
      </c>
      <c r="B992" s="29" t="str">
        <f>IF(E992=仮名検索!$B$2,ROW(),"")</f>
        <v/>
      </c>
      <c r="C992" s="29" t="str">
        <f>IF(H992=書名検索!$B$2,ROW(),"")</f>
        <v/>
      </c>
      <c r="D992" s="66" t="s">
        <v>2539</v>
      </c>
      <c r="E992" s="66" t="s">
        <v>2540</v>
      </c>
      <c r="F992" s="67" t="s">
        <v>85</v>
      </c>
      <c r="G992" s="67" t="s">
        <v>919</v>
      </c>
      <c r="H992" s="68" t="s">
        <v>2541</v>
      </c>
      <c r="I992" s="70" t="s">
        <v>548</v>
      </c>
    </row>
    <row r="993" spans="1:9" ht="12.75" customHeight="1">
      <c r="A993" s="29" t="str">
        <f>IF(D993=著作者名検索!$B$2,ROW(),"")</f>
        <v/>
      </c>
      <c r="B993" s="29" t="str">
        <f>IF(E993=仮名検索!$B$2,ROW(),"")</f>
        <v/>
      </c>
      <c r="C993" s="29" t="str">
        <f>IF(H993=書名検索!$B$2,ROW(),"")</f>
        <v/>
      </c>
      <c r="D993" s="71" t="s">
        <v>2542</v>
      </c>
      <c r="E993" s="71" t="s">
        <v>2543</v>
      </c>
      <c r="F993" s="72" t="s">
        <v>24</v>
      </c>
      <c r="G993" s="72">
        <v>165</v>
      </c>
      <c r="H993" s="71" t="s">
        <v>2544</v>
      </c>
      <c r="I993" s="71" t="s">
        <v>1964</v>
      </c>
    </row>
    <row r="994" spans="1:9" ht="12.75" customHeight="1">
      <c r="A994" s="29" t="str">
        <f>IF(D994=著作者名検索!$B$2,ROW(),"")</f>
        <v/>
      </c>
      <c r="B994" s="29" t="str">
        <f>IF(E994=仮名検索!$B$2,ROW(),"")</f>
        <v/>
      </c>
      <c r="C994" s="29" t="str">
        <f>IF(H994=書名検索!$B$2,ROW(),"")</f>
        <v/>
      </c>
      <c r="D994" s="62" t="s">
        <v>2545</v>
      </c>
      <c r="E994" s="62" t="s">
        <v>2546</v>
      </c>
      <c r="F994" s="63" t="s">
        <v>162</v>
      </c>
      <c r="G994" s="63" t="s">
        <v>1432</v>
      </c>
      <c r="H994" s="62" t="s">
        <v>2547</v>
      </c>
      <c r="I994" s="62" t="s">
        <v>434</v>
      </c>
    </row>
    <row r="995" spans="1:9" ht="12.75" customHeight="1">
      <c r="A995" s="29" t="str">
        <f>IF(D995=著作者名検索!$B$2,ROW(),"")</f>
        <v/>
      </c>
      <c r="B995" s="29" t="str">
        <f>IF(E995=仮名検索!$B$2,ROW(),"")</f>
        <v/>
      </c>
      <c r="C995" s="29" t="str">
        <f>IF(H995=書名検索!$B$2,ROW(),"")</f>
        <v/>
      </c>
      <c r="D995" s="71" t="s">
        <v>2548</v>
      </c>
      <c r="E995" s="71" t="s">
        <v>2549</v>
      </c>
      <c r="F995" s="72" t="s">
        <v>24</v>
      </c>
      <c r="G995" s="72">
        <v>187</v>
      </c>
      <c r="H995" s="71" t="s">
        <v>2550</v>
      </c>
      <c r="I995" s="71" t="s">
        <v>728</v>
      </c>
    </row>
    <row r="996" spans="1:9" ht="12.75" customHeight="1">
      <c r="A996" s="29" t="str">
        <f>IF(D996=著作者名検索!$B$2,ROW(),"")</f>
        <v/>
      </c>
      <c r="B996" s="29" t="str">
        <f>IF(E996=仮名検索!$B$2,ROW(),"")</f>
        <v/>
      </c>
      <c r="C996" s="29" t="str">
        <f>IF(H996=書名検索!$B$2,ROW(),"")</f>
        <v/>
      </c>
      <c r="D996" s="59" t="s">
        <v>2551</v>
      </c>
      <c r="E996" s="59" t="s">
        <v>2552</v>
      </c>
      <c r="F996" s="61" t="s">
        <v>34</v>
      </c>
      <c r="G996" s="60" t="s">
        <v>29</v>
      </c>
      <c r="H996" s="59" t="s">
        <v>942</v>
      </c>
      <c r="I996" s="74" t="s">
        <v>634</v>
      </c>
    </row>
    <row r="997" spans="1:9" ht="12.75" customHeight="1">
      <c r="A997" s="29" t="str">
        <f>IF(D997=著作者名検索!$B$2,ROW(),"")</f>
        <v/>
      </c>
      <c r="B997" s="29" t="str">
        <f>IF(E997=仮名検索!$B$2,ROW(),"")</f>
        <v/>
      </c>
      <c r="C997" s="29" t="str">
        <f>IF(H997=書名検索!$B$2,ROW(),"")</f>
        <v/>
      </c>
      <c r="D997" s="62" t="s">
        <v>2553</v>
      </c>
      <c r="E997" s="62" t="s">
        <v>2554</v>
      </c>
      <c r="F997" s="63" t="s">
        <v>28</v>
      </c>
      <c r="G997" s="63">
        <v>64</v>
      </c>
      <c r="H997" s="64" t="s">
        <v>2555</v>
      </c>
      <c r="I997" s="64" t="s">
        <v>1313</v>
      </c>
    </row>
    <row r="998" spans="1:9" ht="12.75" customHeight="1">
      <c r="A998" s="29" t="str">
        <f>IF(D998=著作者名検索!$B$2,ROW(),"")</f>
        <v/>
      </c>
      <c r="B998" s="29" t="str">
        <f>IF(E998=仮名検索!$B$2,ROW(),"")</f>
        <v/>
      </c>
      <c r="C998" s="29" t="str">
        <f>IF(H998=書名検索!$B$2,ROW(),"")</f>
        <v/>
      </c>
      <c r="D998" s="62" t="s">
        <v>2556</v>
      </c>
      <c r="E998" s="62" t="s">
        <v>2557</v>
      </c>
      <c r="F998" s="63" t="s">
        <v>162</v>
      </c>
      <c r="G998" s="63" t="s">
        <v>1355</v>
      </c>
      <c r="H998" s="62" t="s">
        <v>2558</v>
      </c>
      <c r="I998" s="62" t="s">
        <v>233</v>
      </c>
    </row>
    <row r="999" spans="1:9" ht="12.75" customHeight="1">
      <c r="A999" s="29" t="str">
        <f>IF(D999=著作者名検索!$B$2,ROW(),"")</f>
        <v/>
      </c>
      <c r="B999" s="29" t="str">
        <f>IF(E999=仮名検索!$B$2,ROW(),"")</f>
        <v/>
      </c>
      <c r="C999" s="29" t="str">
        <f>IF(H999=書名検索!$B$2,ROW(),"")</f>
        <v/>
      </c>
      <c r="D999" s="66" t="s">
        <v>2559</v>
      </c>
      <c r="E999" s="66" t="s">
        <v>2560</v>
      </c>
      <c r="F999" s="67" t="s">
        <v>85</v>
      </c>
      <c r="G999" s="67" t="s">
        <v>647</v>
      </c>
      <c r="H999" s="68" t="s">
        <v>2561</v>
      </c>
      <c r="I999" s="70" t="s">
        <v>548</v>
      </c>
    </row>
    <row r="1000" spans="1:9" ht="12.75" customHeight="1">
      <c r="A1000" s="29" t="str">
        <f>IF(D1000=著作者名検索!$B$2,ROW(),"")</f>
        <v/>
      </c>
      <c r="B1000" s="29" t="str">
        <f>IF(E1000=仮名検索!$B$2,ROW(),"")</f>
        <v/>
      </c>
      <c r="C1000" s="29" t="str">
        <f>IF(H1000=書名検索!$B$2,ROW(),"")</f>
        <v/>
      </c>
      <c r="D1000" s="66" t="s">
        <v>2559</v>
      </c>
      <c r="E1000" s="66" t="s">
        <v>2560</v>
      </c>
      <c r="F1000" s="67" t="s">
        <v>85</v>
      </c>
      <c r="G1000" s="67" t="s">
        <v>647</v>
      </c>
      <c r="H1000" s="68" t="s">
        <v>2562</v>
      </c>
      <c r="I1000" s="70" t="s">
        <v>548</v>
      </c>
    </row>
    <row r="1001" spans="1:9" ht="12.75" customHeight="1">
      <c r="A1001" s="29" t="str">
        <f>IF(D1001=著作者名検索!$B$2,ROW(),"")</f>
        <v/>
      </c>
      <c r="B1001" s="29" t="str">
        <f>IF(E1001=仮名検索!$B$2,ROW(),"")</f>
        <v/>
      </c>
      <c r="C1001" s="29" t="str">
        <f>IF(H1001=書名検索!$B$2,ROW(),"")</f>
        <v/>
      </c>
      <c r="D1001" s="59" t="s">
        <v>2563</v>
      </c>
      <c r="E1001" s="59" t="s">
        <v>2564</v>
      </c>
      <c r="F1001" s="61" t="s">
        <v>34</v>
      </c>
      <c r="G1001" s="60" t="s">
        <v>29</v>
      </c>
      <c r="H1001" s="59" t="s">
        <v>2565</v>
      </c>
      <c r="I1001" s="74" t="s">
        <v>200</v>
      </c>
    </row>
    <row r="1002" spans="1:9" ht="12.75" customHeight="1">
      <c r="A1002" s="29" t="str">
        <f>IF(D1002=著作者名検索!$B$2,ROW(),"")</f>
        <v/>
      </c>
      <c r="B1002" s="29" t="str">
        <f>IF(E1002=仮名検索!$B$2,ROW(),"")</f>
        <v/>
      </c>
      <c r="C1002" s="29" t="str">
        <f>IF(H1002=書名検索!$B$2,ROW(),"")</f>
        <v/>
      </c>
      <c r="D1002" s="71" t="s">
        <v>2566</v>
      </c>
      <c r="E1002" s="71" t="s">
        <v>2567</v>
      </c>
      <c r="F1002" s="72" t="s">
        <v>75</v>
      </c>
      <c r="G1002" s="72">
        <v>181</v>
      </c>
      <c r="H1002" s="71" t="s">
        <v>2568</v>
      </c>
      <c r="I1002" s="71" t="s">
        <v>876</v>
      </c>
    </row>
    <row r="1003" spans="1:9" ht="12.75" customHeight="1">
      <c r="A1003" s="29" t="str">
        <f>IF(D1003=著作者名検索!$B$2,ROW(),"")</f>
        <v/>
      </c>
      <c r="B1003" s="29" t="str">
        <f>IF(E1003=仮名検索!$B$2,ROW(),"")</f>
        <v/>
      </c>
      <c r="C1003" s="29" t="str">
        <f>IF(H1003=書名検索!$B$2,ROW(),"")</f>
        <v/>
      </c>
      <c r="D1003" s="59" t="s">
        <v>2569</v>
      </c>
      <c r="E1003" s="60" t="s">
        <v>2570</v>
      </c>
      <c r="F1003" s="61" t="s">
        <v>65</v>
      </c>
      <c r="G1003" s="61" t="s">
        <v>43</v>
      </c>
      <c r="H1003" s="59" t="s">
        <v>2571</v>
      </c>
      <c r="I1003" s="60" t="s">
        <v>132</v>
      </c>
    </row>
    <row r="1004" spans="1:9" ht="12.75" customHeight="1">
      <c r="A1004" s="29" t="str">
        <f>IF(D1004=著作者名検索!$B$2,ROW(),"")</f>
        <v/>
      </c>
      <c r="B1004" s="29" t="str">
        <f>IF(E1004=仮名検索!$B$2,ROW(),"")</f>
        <v/>
      </c>
      <c r="C1004" s="29" t="str">
        <f>IF(H1004=書名検索!$B$2,ROW(),"")</f>
        <v/>
      </c>
      <c r="D1004" s="59" t="s">
        <v>2572</v>
      </c>
      <c r="E1004" s="59" t="s">
        <v>2573</v>
      </c>
      <c r="F1004" s="61" t="s">
        <v>34</v>
      </c>
      <c r="G1004" s="60" t="s">
        <v>29</v>
      </c>
      <c r="H1004" s="59" t="s">
        <v>2574</v>
      </c>
      <c r="I1004" s="74" t="s">
        <v>36</v>
      </c>
    </row>
    <row r="1005" spans="1:9" ht="12.75" customHeight="1">
      <c r="A1005" s="29" t="str">
        <f>IF(D1005=著作者名検索!$B$2,ROW(),"")</f>
        <v/>
      </c>
      <c r="B1005" s="29" t="str">
        <f>IF(E1005=仮名検索!$B$2,ROW(),"")</f>
        <v/>
      </c>
      <c r="C1005" s="29" t="str">
        <f>IF(H1005=書名検索!$B$2,ROW(),"")</f>
        <v/>
      </c>
      <c r="D1005" s="71" t="s">
        <v>2575</v>
      </c>
      <c r="E1005" s="71" t="s">
        <v>2576</v>
      </c>
      <c r="F1005" s="72" t="s">
        <v>48</v>
      </c>
      <c r="G1005" s="72" t="s">
        <v>2577</v>
      </c>
      <c r="H1005" s="71" t="s">
        <v>2578</v>
      </c>
      <c r="I1005" s="71" t="s">
        <v>2281</v>
      </c>
    </row>
    <row r="1006" spans="1:9" ht="12.75" customHeight="1">
      <c r="A1006" s="29" t="str">
        <f>IF(D1006=著作者名検索!$B$2,ROW(),"")</f>
        <v/>
      </c>
      <c r="B1006" s="29" t="str">
        <f>IF(E1006=仮名検索!$B$2,ROW(),"")</f>
        <v/>
      </c>
      <c r="C1006" s="29" t="str">
        <f>IF(H1006=書名検索!$B$2,ROW(),"")</f>
        <v/>
      </c>
      <c r="D1006" s="66" t="s">
        <v>2575</v>
      </c>
      <c r="E1006" s="66" t="s">
        <v>2576</v>
      </c>
      <c r="F1006" s="67" t="s">
        <v>85</v>
      </c>
      <c r="G1006" s="67" t="s">
        <v>953</v>
      </c>
      <c r="H1006" s="68" t="s">
        <v>2579</v>
      </c>
      <c r="I1006" s="70" t="s">
        <v>548</v>
      </c>
    </row>
    <row r="1007" spans="1:9" ht="12.75" customHeight="1">
      <c r="A1007" s="29" t="str">
        <f>IF(D1007=著作者名検索!$B$2,ROW(),"")</f>
        <v/>
      </c>
      <c r="B1007" s="29" t="str">
        <f>IF(E1007=仮名検索!$B$2,ROW(),"")</f>
        <v/>
      </c>
      <c r="C1007" s="29" t="str">
        <f>IF(H1007=書名検索!$B$2,ROW(),"")</f>
        <v/>
      </c>
      <c r="D1007" s="71" t="s">
        <v>2580</v>
      </c>
      <c r="E1007" s="71" t="s">
        <v>2581</v>
      </c>
      <c r="F1007" s="72" t="s">
        <v>24</v>
      </c>
      <c r="G1007" s="72">
        <v>64</v>
      </c>
      <c r="H1007" s="71" t="s">
        <v>2582</v>
      </c>
      <c r="I1007" s="71" t="s">
        <v>291</v>
      </c>
    </row>
    <row r="1008" spans="1:9" ht="12.75" customHeight="1">
      <c r="A1008" s="29" t="str">
        <f>IF(D1008=著作者名検索!$B$2,ROW(),"")</f>
        <v/>
      </c>
      <c r="B1008" s="29" t="str">
        <f>IF(E1008=仮名検索!$B$2,ROW(),"")</f>
        <v/>
      </c>
      <c r="C1008" s="29" t="str">
        <f>IF(H1008=書名検索!$B$2,ROW(),"")</f>
        <v/>
      </c>
      <c r="D1008" s="62" t="s">
        <v>2583</v>
      </c>
      <c r="E1008" s="62" t="s">
        <v>2584</v>
      </c>
      <c r="F1008" s="63" t="s">
        <v>171</v>
      </c>
      <c r="G1008" s="63" t="s">
        <v>591</v>
      </c>
      <c r="H1008" s="62" t="s">
        <v>2585</v>
      </c>
      <c r="I1008" s="62" t="s">
        <v>2585</v>
      </c>
    </row>
    <row r="1009" spans="1:9" ht="12.75" customHeight="1">
      <c r="A1009" s="29" t="str">
        <f>IF(D1009=著作者名検索!$B$2,ROW(),"")</f>
        <v/>
      </c>
      <c r="B1009" s="29" t="str">
        <f>IF(E1009=仮名検索!$B$2,ROW(),"")</f>
        <v/>
      </c>
      <c r="C1009" s="29" t="str">
        <f>IF(H1009=書名検索!$B$2,ROW(),"")</f>
        <v/>
      </c>
      <c r="D1009" s="62" t="s">
        <v>2586</v>
      </c>
      <c r="E1009" s="62" t="s">
        <v>2586</v>
      </c>
      <c r="F1009" s="63" t="s">
        <v>162</v>
      </c>
      <c r="G1009" s="63" t="s">
        <v>2587</v>
      </c>
      <c r="H1009" s="62" t="s">
        <v>1763</v>
      </c>
      <c r="I1009" s="62" t="s">
        <v>1763</v>
      </c>
    </row>
    <row r="1010" spans="1:9" ht="12.75" customHeight="1">
      <c r="A1010" s="29" t="str">
        <f>IF(D1010=著作者名検索!$B$2,ROW(),"")</f>
        <v/>
      </c>
      <c r="B1010" s="29" t="str">
        <f>IF(E1010=仮名検索!$B$2,ROW(),"")</f>
        <v/>
      </c>
      <c r="C1010" s="29" t="str">
        <f>IF(H1010=書名検索!$B$2,ROW(),"")</f>
        <v/>
      </c>
      <c r="D1010" s="71" t="s">
        <v>2586</v>
      </c>
      <c r="E1010" s="71" t="s">
        <v>2586</v>
      </c>
      <c r="F1010" s="72" t="s">
        <v>18</v>
      </c>
      <c r="G1010" s="72" t="s">
        <v>773</v>
      </c>
      <c r="H1010" s="71" t="s">
        <v>2588</v>
      </c>
      <c r="I1010" s="71" t="s">
        <v>1763</v>
      </c>
    </row>
    <row r="1011" spans="1:9" ht="12.75" customHeight="1">
      <c r="A1011" s="29" t="str">
        <f>IF(D1011=著作者名検索!$B$2,ROW(),"")</f>
        <v/>
      </c>
      <c r="B1011" s="29" t="str">
        <f>IF(E1011=仮名検索!$B$2,ROW(),"")</f>
        <v/>
      </c>
      <c r="C1011" s="29" t="str">
        <f>IF(H1011=書名検索!$B$2,ROW(),"")</f>
        <v/>
      </c>
      <c r="D1011" s="71" t="s">
        <v>2586</v>
      </c>
      <c r="E1011" s="71" t="s">
        <v>2586</v>
      </c>
      <c r="F1011" s="72" t="s">
        <v>18</v>
      </c>
      <c r="G1011" s="72" t="s">
        <v>773</v>
      </c>
      <c r="H1011" s="71" t="s">
        <v>2589</v>
      </c>
      <c r="I1011" s="71" t="s">
        <v>1763</v>
      </c>
    </row>
    <row r="1012" spans="1:9" ht="12.75" customHeight="1">
      <c r="A1012" s="29" t="str">
        <f>IF(D1012=著作者名検索!$B$2,ROW(),"")</f>
        <v/>
      </c>
      <c r="B1012" s="29" t="str">
        <f>IF(E1012=仮名検索!$B$2,ROW(),"")</f>
        <v/>
      </c>
      <c r="C1012" s="29" t="str">
        <f>IF(H1012=書名検索!$B$2,ROW(),"")</f>
        <v/>
      </c>
      <c r="D1012" s="59" t="s">
        <v>2586</v>
      </c>
      <c r="E1012" s="74" t="s">
        <v>2586</v>
      </c>
      <c r="F1012" s="61" t="s">
        <v>28</v>
      </c>
      <c r="G1012" s="61" t="s">
        <v>43</v>
      </c>
      <c r="H1012" s="59" t="s">
        <v>2590</v>
      </c>
      <c r="I1012" s="74" t="s">
        <v>312</v>
      </c>
    </row>
    <row r="1013" spans="1:9" ht="12.75" customHeight="1">
      <c r="A1013" s="29" t="str">
        <f>IF(D1013=著作者名検索!$B$2,ROW(),"")</f>
        <v/>
      </c>
      <c r="B1013" s="29" t="str">
        <f>IF(E1013=仮名検索!$B$2,ROW(),"")</f>
        <v/>
      </c>
      <c r="C1013" s="29" t="str">
        <f>IF(H1013=書名検索!$B$2,ROW(),"")</f>
        <v/>
      </c>
      <c r="D1013" s="66" t="s">
        <v>2591</v>
      </c>
      <c r="E1013" s="66" t="s">
        <v>2592</v>
      </c>
      <c r="F1013" s="67" t="s">
        <v>75</v>
      </c>
      <c r="G1013" s="67">
        <v>269</v>
      </c>
      <c r="H1013" s="68" t="s">
        <v>479</v>
      </c>
      <c r="I1013" s="70" t="s">
        <v>21</v>
      </c>
    </row>
    <row r="1014" spans="1:9" ht="12.75" customHeight="1">
      <c r="A1014" s="29" t="str">
        <f>IF(D1014=著作者名検索!$B$2,ROW(),"")</f>
        <v/>
      </c>
      <c r="B1014" s="29" t="str">
        <f>IF(E1014=仮名検索!$B$2,ROW(),"")</f>
        <v/>
      </c>
      <c r="C1014" s="29" t="str">
        <f>IF(H1014=書名検索!$B$2,ROW(),"")</f>
        <v/>
      </c>
      <c r="D1014" s="71" t="s">
        <v>2593</v>
      </c>
      <c r="E1014" s="71" t="s">
        <v>2594</v>
      </c>
      <c r="F1014" s="72" t="s">
        <v>85</v>
      </c>
      <c r="G1014" s="72" t="s">
        <v>1006</v>
      </c>
      <c r="H1014" s="71" t="s">
        <v>2595</v>
      </c>
      <c r="I1014" s="71" t="s">
        <v>1008</v>
      </c>
    </row>
    <row r="1015" spans="1:9" ht="12.75" customHeight="1">
      <c r="A1015" s="29" t="str">
        <f>IF(D1015=著作者名検索!$B$2,ROW(),"")</f>
        <v/>
      </c>
      <c r="B1015" s="29" t="str">
        <f>IF(E1015=仮名検索!$B$2,ROW(),"")</f>
        <v/>
      </c>
      <c r="C1015" s="29" t="str">
        <f>IF(H1015=書名検索!$B$2,ROW(),"")</f>
        <v/>
      </c>
      <c r="D1015" s="66" t="s">
        <v>2596</v>
      </c>
      <c r="E1015" s="66" t="s">
        <v>2597</v>
      </c>
      <c r="F1015" s="67" t="s">
        <v>85</v>
      </c>
      <c r="G1015" s="67" t="s">
        <v>1644</v>
      </c>
      <c r="H1015" s="68" t="s">
        <v>2598</v>
      </c>
      <c r="I1015" s="70" t="s">
        <v>548</v>
      </c>
    </row>
    <row r="1016" spans="1:9" ht="12.75" customHeight="1">
      <c r="A1016" s="29" t="str">
        <f>IF(D1016=著作者名検索!$B$2,ROW(),"")</f>
        <v/>
      </c>
      <c r="B1016" s="29" t="str">
        <f>IF(E1016=仮名検索!$B$2,ROW(),"")</f>
        <v/>
      </c>
      <c r="C1016" s="29" t="str">
        <f>IF(H1016=書名検索!$B$2,ROW(),"")</f>
        <v/>
      </c>
      <c r="D1016" s="62" t="s">
        <v>2599</v>
      </c>
      <c r="E1016" s="62" t="s">
        <v>2600</v>
      </c>
      <c r="F1016" s="63" t="s">
        <v>273</v>
      </c>
      <c r="G1016" s="63">
        <v>100</v>
      </c>
      <c r="H1016" s="62" t="s">
        <v>2601</v>
      </c>
      <c r="I1016" s="62" t="s">
        <v>2601</v>
      </c>
    </row>
    <row r="1017" spans="1:9" ht="12.75" customHeight="1">
      <c r="A1017" s="29" t="str">
        <f>IF(D1017=著作者名検索!$B$2,ROW(),"")</f>
        <v/>
      </c>
      <c r="B1017" s="29" t="str">
        <f>IF(E1017=仮名検索!$B$2,ROW(),"")</f>
        <v/>
      </c>
      <c r="C1017" s="29" t="str">
        <f>IF(H1017=書名検索!$B$2,ROW(),"")</f>
        <v/>
      </c>
      <c r="D1017" s="62" t="s">
        <v>2599</v>
      </c>
      <c r="E1017" s="62" t="s">
        <v>2600</v>
      </c>
      <c r="F1017" s="63" t="s">
        <v>80</v>
      </c>
      <c r="G1017" s="63" t="s">
        <v>1761</v>
      </c>
      <c r="H1017" s="62" t="s">
        <v>2602</v>
      </c>
      <c r="I1017" s="62" t="s">
        <v>2602</v>
      </c>
    </row>
    <row r="1018" spans="1:9" ht="12.75" customHeight="1">
      <c r="A1018" s="29" t="str">
        <f>IF(D1018=著作者名検索!$B$2,ROW(),"")</f>
        <v/>
      </c>
      <c r="B1018" s="29" t="str">
        <f>IF(E1018=仮名検索!$B$2,ROW(),"")</f>
        <v/>
      </c>
      <c r="C1018" s="29" t="str">
        <f>IF(H1018=書名検索!$B$2,ROW(),"")</f>
        <v/>
      </c>
      <c r="D1018" s="71" t="s">
        <v>2603</v>
      </c>
      <c r="E1018" s="71" t="s">
        <v>2604</v>
      </c>
      <c r="F1018" s="72" t="s">
        <v>85</v>
      </c>
      <c r="G1018" s="72" t="s">
        <v>814</v>
      </c>
      <c r="H1018" s="71" t="s">
        <v>2605</v>
      </c>
      <c r="I1018" s="71" t="s">
        <v>806</v>
      </c>
    </row>
    <row r="1019" spans="1:9" ht="12.75" customHeight="1">
      <c r="A1019" s="29" t="str">
        <f>IF(D1019=著作者名検索!$B$2,ROW(),"")</f>
        <v/>
      </c>
      <c r="B1019" s="29" t="str">
        <f>IF(E1019=仮名検索!$B$2,ROW(),"")</f>
        <v/>
      </c>
      <c r="C1019" s="29" t="str">
        <f>IF(H1019=書名検索!$B$2,ROW(),"")</f>
        <v/>
      </c>
      <c r="D1019" s="59" t="s">
        <v>2606</v>
      </c>
      <c r="E1019" s="59" t="s">
        <v>2607</v>
      </c>
      <c r="F1019" s="61" t="s">
        <v>34</v>
      </c>
      <c r="G1019" s="60" t="s">
        <v>29</v>
      </c>
      <c r="H1019" s="59" t="s">
        <v>2608</v>
      </c>
      <c r="I1019" s="74" t="s">
        <v>386</v>
      </c>
    </row>
    <row r="1020" spans="1:9" ht="12.75" customHeight="1">
      <c r="A1020" s="29" t="str">
        <f>IF(D1020=著作者名検索!$B$2,ROW(),"")</f>
        <v/>
      </c>
      <c r="B1020" s="29" t="str">
        <f>IF(E1020=仮名検索!$B$2,ROW(),"")</f>
        <v/>
      </c>
      <c r="C1020" s="29" t="str">
        <f>IF(H1020=書名検索!$B$2,ROW(),"")</f>
        <v/>
      </c>
      <c r="D1020" s="59" t="s">
        <v>2609</v>
      </c>
      <c r="E1020" s="74" t="s">
        <v>2610</v>
      </c>
      <c r="F1020" s="61" t="s">
        <v>28</v>
      </c>
      <c r="G1020" s="61" t="s">
        <v>43</v>
      </c>
      <c r="H1020" s="59" t="s">
        <v>2611</v>
      </c>
      <c r="I1020" s="74" t="s">
        <v>62</v>
      </c>
    </row>
    <row r="1021" spans="1:9" ht="12.75" customHeight="1">
      <c r="A1021" s="29" t="str">
        <f>IF(D1021=著作者名検索!$B$2,ROW(),"")</f>
        <v/>
      </c>
      <c r="B1021" s="29" t="str">
        <f>IF(E1021=仮名検索!$B$2,ROW(),"")</f>
        <v/>
      </c>
      <c r="C1021" s="29" t="str">
        <f>IF(H1021=書名検索!$B$2,ROW(),"")</f>
        <v/>
      </c>
      <c r="D1021" s="62" t="s">
        <v>2612</v>
      </c>
      <c r="E1021" s="62" t="s">
        <v>2613</v>
      </c>
      <c r="F1021" s="63" t="s">
        <v>853</v>
      </c>
      <c r="G1021" s="63" t="s">
        <v>581</v>
      </c>
      <c r="H1021" s="62" t="s">
        <v>2614</v>
      </c>
      <c r="I1021" s="62" t="s">
        <v>697</v>
      </c>
    </row>
    <row r="1022" spans="1:9" ht="12.75" customHeight="1">
      <c r="A1022" s="29" t="str">
        <f>IF(D1022=著作者名検索!$B$2,ROW(),"")</f>
        <v/>
      </c>
      <c r="B1022" s="29" t="str">
        <f>IF(E1022=仮名検索!$B$2,ROW(),"")</f>
        <v/>
      </c>
      <c r="C1022" s="29" t="str">
        <f>IF(H1022=書名検索!$B$2,ROW(),"")</f>
        <v/>
      </c>
      <c r="D1022" s="59" t="s">
        <v>2615</v>
      </c>
      <c r="E1022" s="74" t="s">
        <v>2616</v>
      </c>
      <c r="F1022" s="61" t="s">
        <v>28</v>
      </c>
      <c r="G1022" s="61" t="s">
        <v>29</v>
      </c>
      <c r="H1022" s="59" t="s">
        <v>2617</v>
      </c>
      <c r="I1022" s="74" t="s">
        <v>1360</v>
      </c>
    </row>
    <row r="1023" spans="1:9" ht="12.75" customHeight="1">
      <c r="A1023" s="29" t="str">
        <f>IF(D1023=著作者名検索!$B$2,ROW(),"")</f>
        <v/>
      </c>
      <c r="B1023" s="29" t="str">
        <f>IF(E1023=仮名検索!$B$2,ROW(),"")</f>
        <v/>
      </c>
      <c r="C1023" s="29" t="str">
        <f>IF(H1023=書名検索!$B$2,ROW(),"")</f>
        <v/>
      </c>
      <c r="D1023" s="66" t="s">
        <v>2618</v>
      </c>
      <c r="E1023" s="66" t="s">
        <v>2619</v>
      </c>
      <c r="F1023" s="67" t="s">
        <v>75</v>
      </c>
      <c r="G1023" s="67">
        <v>267</v>
      </c>
      <c r="H1023" s="68" t="s">
        <v>2620</v>
      </c>
      <c r="I1023" s="70" t="s">
        <v>21</v>
      </c>
    </row>
    <row r="1024" spans="1:9" ht="12.75" customHeight="1">
      <c r="A1024" s="29" t="str">
        <f>IF(D1024=著作者名検索!$B$2,ROW(),"")</f>
        <v/>
      </c>
      <c r="B1024" s="29" t="str">
        <f>IF(E1024=仮名検索!$B$2,ROW(),"")</f>
        <v/>
      </c>
      <c r="C1024" s="29" t="str">
        <f>IF(H1024=書名検索!$B$2,ROW(),"")</f>
        <v/>
      </c>
      <c r="D1024" s="66" t="s">
        <v>2621</v>
      </c>
      <c r="E1024" s="66" t="s">
        <v>2622</v>
      </c>
      <c r="F1024" s="67" t="s">
        <v>24</v>
      </c>
      <c r="G1024" s="67">
        <v>283</v>
      </c>
      <c r="H1024" s="68" t="s">
        <v>2623</v>
      </c>
      <c r="I1024" s="70" t="s">
        <v>21</v>
      </c>
    </row>
    <row r="1025" spans="1:9" ht="12.75" customHeight="1">
      <c r="A1025" s="29" t="str">
        <f>IF(D1025=著作者名検索!$B$2,ROW(),"")</f>
        <v/>
      </c>
      <c r="B1025" s="29" t="str">
        <f>IF(E1025=仮名検索!$B$2,ROW(),"")</f>
        <v/>
      </c>
      <c r="C1025" s="29" t="str">
        <f>IF(H1025=書名検索!$B$2,ROW(),"")</f>
        <v/>
      </c>
      <c r="D1025" s="59" t="s">
        <v>2624</v>
      </c>
      <c r="E1025" s="59" t="s">
        <v>2625</v>
      </c>
      <c r="F1025" s="61" t="s">
        <v>34</v>
      </c>
      <c r="G1025" s="60" t="s">
        <v>29</v>
      </c>
      <c r="H1025" s="59" t="s">
        <v>2626</v>
      </c>
      <c r="I1025" s="74" t="s">
        <v>386</v>
      </c>
    </row>
    <row r="1026" spans="1:9" ht="12.75" customHeight="1">
      <c r="A1026" s="29" t="str">
        <f>IF(D1026=著作者名検索!$B$2,ROW(),"")</f>
        <v/>
      </c>
      <c r="B1026" s="29" t="str">
        <f>IF(E1026=仮名検索!$B$2,ROW(),"")</f>
        <v/>
      </c>
      <c r="C1026" s="29" t="str">
        <f>IF(H1026=書名検索!$B$2,ROW(),"")</f>
        <v/>
      </c>
      <c r="D1026" s="59" t="s">
        <v>2627</v>
      </c>
      <c r="E1026" s="59" t="s">
        <v>2628</v>
      </c>
      <c r="F1026" s="61" t="s">
        <v>34</v>
      </c>
      <c r="G1026" s="60" t="s">
        <v>29</v>
      </c>
      <c r="H1026" s="59" t="s">
        <v>199</v>
      </c>
      <c r="I1026" s="74" t="s">
        <v>200</v>
      </c>
    </row>
    <row r="1027" spans="1:9" ht="12.75" customHeight="1">
      <c r="A1027" s="29" t="str">
        <f>IF(D1027=著作者名検索!$B$2,ROW(),"")</f>
        <v/>
      </c>
      <c r="B1027" s="29" t="str">
        <f>IF(E1027=仮名検索!$B$2,ROW(),"")</f>
        <v/>
      </c>
      <c r="C1027" s="29" t="str">
        <f>IF(H1027=書名検索!$B$2,ROW(),"")</f>
        <v/>
      </c>
      <c r="D1027" s="59" t="s">
        <v>2629</v>
      </c>
      <c r="E1027" s="74" t="s">
        <v>2630</v>
      </c>
      <c r="F1027" s="61" t="s">
        <v>28</v>
      </c>
      <c r="G1027" s="61" t="s">
        <v>29</v>
      </c>
      <c r="H1027" s="59" t="s">
        <v>2631</v>
      </c>
      <c r="I1027" s="74" t="s">
        <v>609</v>
      </c>
    </row>
    <row r="1028" spans="1:9" ht="12.75" customHeight="1">
      <c r="A1028" s="29" t="str">
        <f>IF(D1028=著作者名検索!$B$2,ROW(),"")</f>
        <v/>
      </c>
      <c r="B1028" s="29" t="str">
        <f>IF(E1028=仮名検索!$B$2,ROW(),"")</f>
        <v/>
      </c>
      <c r="C1028" s="29" t="str">
        <f>IF(H1028=書名検索!$B$2,ROW(),"")</f>
        <v/>
      </c>
      <c r="D1028" s="59" t="s">
        <v>2632</v>
      </c>
      <c r="E1028" s="74" t="s">
        <v>2633</v>
      </c>
      <c r="F1028" s="61" t="s">
        <v>28</v>
      </c>
      <c r="G1028" s="61" t="s">
        <v>43</v>
      </c>
      <c r="H1028" s="59" t="s">
        <v>2634</v>
      </c>
      <c r="I1028" s="74" t="s">
        <v>45</v>
      </c>
    </row>
    <row r="1029" spans="1:9" ht="12.75" customHeight="1">
      <c r="A1029" s="29" t="str">
        <f>IF(D1029=著作者名検索!$B$2,ROW(),"")</f>
        <v/>
      </c>
      <c r="B1029" s="29" t="str">
        <f>IF(E1029=仮名検索!$B$2,ROW(),"")</f>
        <v/>
      </c>
      <c r="C1029" s="29" t="str">
        <f>IF(H1029=書名検索!$B$2,ROW(),"")</f>
        <v/>
      </c>
      <c r="D1029" s="59" t="s">
        <v>2632</v>
      </c>
      <c r="E1029" s="74" t="s">
        <v>2633</v>
      </c>
      <c r="F1029" s="61" t="s">
        <v>28</v>
      </c>
      <c r="G1029" s="61" t="s">
        <v>43</v>
      </c>
      <c r="H1029" s="59" t="s">
        <v>2635</v>
      </c>
      <c r="I1029" s="74" t="s">
        <v>45</v>
      </c>
    </row>
    <row r="1030" spans="1:9" ht="12.75" customHeight="1">
      <c r="A1030" s="29" t="str">
        <f>IF(D1030=著作者名検索!$B$2,ROW(),"")</f>
        <v/>
      </c>
      <c r="B1030" s="29" t="str">
        <f>IF(E1030=仮名検索!$B$2,ROW(),"")</f>
        <v/>
      </c>
      <c r="C1030" s="29" t="str">
        <f>IF(H1030=書名検索!$B$2,ROW(),"")</f>
        <v/>
      </c>
      <c r="D1030" s="66" t="s">
        <v>2636</v>
      </c>
      <c r="E1030" s="66" t="s">
        <v>2637</v>
      </c>
      <c r="F1030" s="67" t="s">
        <v>18</v>
      </c>
      <c r="G1030" s="67" t="s">
        <v>19</v>
      </c>
      <c r="H1030" s="68" t="s">
        <v>2638</v>
      </c>
      <c r="I1030" s="70" t="s">
        <v>21</v>
      </c>
    </row>
    <row r="1031" spans="1:9" ht="12.75" customHeight="1">
      <c r="A1031" s="29" t="str">
        <f>IF(D1031=著作者名検索!$B$2,ROW(),"")</f>
        <v/>
      </c>
      <c r="B1031" s="29" t="str">
        <f>IF(E1031=仮名検索!$B$2,ROW(),"")</f>
        <v/>
      </c>
      <c r="C1031" s="29" t="str">
        <f>IF(H1031=書名検索!$B$2,ROW(),"")</f>
        <v/>
      </c>
      <c r="D1031" s="71" t="s">
        <v>2639</v>
      </c>
      <c r="E1031" s="71" t="s">
        <v>2640</v>
      </c>
      <c r="F1031" s="72" t="s">
        <v>48</v>
      </c>
      <c r="G1031" s="72" t="s">
        <v>825</v>
      </c>
      <c r="H1031" s="71" t="s">
        <v>2641</v>
      </c>
      <c r="I1031" s="71" t="s">
        <v>1177</v>
      </c>
    </row>
    <row r="1032" spans="1:9" ht="12.75" customHeight="1">
      <c r="A1032" s="29" t="str">
        <f>IF(D1032=著作者名検索!$B$2,ROW(),"")</f>
        <v/>
      </c>
      <c r="B1032" s="29" t="str">
        <f>IF(E1032=仮名検索!$B$2,ROW(),"")</f>
        <v/>
      </c>
      <c r="C1032" s="29" t="str">
        <f>IF(H1032=書名検索!$B$2,ROW(),"")</f>
        <v/>
      </c>
      <c r="D1032" s="62" t="s">
        <v>2642</v>
      </c>
      <c r="E1032" s="62" t="s">
        <v>2643</v>
      </c>
      <c r="F1032" s="63" t="s">
        <v>273</v>
      </c>
      <c r="G1032" s="63">
        <v>68</v>
      </c>
      <c r="H1032" s="62" t="s">
        <v>2644</v>
      </c>
      <c r="I1032" s="62" t="s">
        <v>275</v>
      </c>
    </row>
    <row r="1033" spans="1:9" ht="12.75" customHeight="1">
      <c r="A1033" s="29" t="str">
        <f>IF(D1033=著作者名検索!$B$2,ROW(),"")</f>
        <v/>
      </c>
      <c r="B1033" s="29" t="str">
        <f>IF(E1033=仮名検索!$B$2,ROW(),"")</f>
        <v/>
      </c>
      <c r="C1033" s="29" t="str">
        <f>IF(H1033=書名検索!$B$2,ROW(),"")</f>
        <v/>
      </c>
      <c r="D1033" s="62" t="s">
        <v>2642</v>
      </c>
      <c r="E1033" s="62" t="s">
        <v>2643</v>
      </c>
      <c r="F1033" s="63" t="s">
        <v>222</v>
      </c>
      <c r="G1033" s="63">
        <v>83</v>
      </c>
      <c r="H1033" s="62" t="s">
        <v>2645</v>
      </c>
      <c r="I1033" s="62" t="s">
        <v>280</v>
      </c>
    </row>
    <row r="1034" spans="1:9" ht="12.75" customHeight="1">
      <c r="A1034" s="29" t="str">
        <f>IF(D1034=著作者名検索!$B$2,ROW(),"")</f>
        <v/>
      </c>
      <c r="B1034" s="29" t="str">
        <f>IF(E1034=仮名検索!$B$2,ROW(),"")</f>
        <v/>
      </c>
      <c r="C1034" s="29" t="str">
        <f>IF(H1034=書名検索!$B$2,ROW(),"")</f>
        <v/>
      </c>
      <c r="D1034" s="59" t="s">
        <v>2646</v>
      </c>
      <c r="E1034" s="74" t="s">
        <v>2646</v>
      </c>
      <c r="F1034" s="61" t="s">
        <v>28</v>
      </c>
      <c r="G1034" s="61" t="s">
        <v>29</v>
      </c>
      <c r="H1034" s="59" t="s">
        <v>2647</v>
      </c>
      <c r="I1034" s="74" t="s">
        <v>609</v>
      </c>
    </row>
    <row r="1035" spans="1:9" ht="12.75" customHeight="1">
      <c r="A1035" s="29" t="str">
        <f>IF(D1035=著作者名検索!$B$2,ROW(),"")</f>
        <v/>
      </c>
      <c r="B1035" s="29" t="str">
        <f>IF(E1035=仮名検索!$B$2,ROW(),"")</f>
        <v/>
      </c>
      <c r="C1035" s="29" t="str">
        <f>IF(H1035=書名検索!$B$2,ROW(),"")</f>
        <v/>
      </c>
      <c r="D1035" s="66" t="s">
        <v>2648</v>
      </c>
      <c r="E1035" s="66" t="s">
        <v>2649</v>
      </c>
      <c r="F1035" s="67" t="s">
        <v>75</v>
      </c>
      <c r="G1035" s="67">
        <v>268</v>
      </c>
      <c r="H1035" s="68" t="s">
        <v>2650</v>
      </c>
      <c r="I1035" s="70" t="s">
        <v>21</v>
      </c>
    </row>
    <row r="1036" spans="1:9" ht="12.75" customHeight="1">
      <c r="A1036" s="29" t="str">
        <f>IF(D1036=著作者名検索!$B$2,ROW(),"")</f>
        <v/>
      </c>
      <c r="B1036" s="29" t="str">
        <f>IF(E1036=仮名検索!$B$2,ROW(),"")</f>
        <v/>
      </c>
      <c r="C1036" s="29" t="str">
        <f>IF(H1036=書名検索!$B$2,ROW(),"")</f>
        <v/>
      </c>
      <c r="D1036" s="71" t="s">
        <v>2651</v>
      </c>
      <c r="E1036" s="71" t="s">
        <v>2652</v>
      </c>
      <c r="F1036" s="72" t="s">
        <v>24</v>
      </c>
      <c r="G1036" s="72">
        <v>87</v>
      </c>
      <c r="H1036" s="71" t="s">
        <v>2653</v>
      </c>
      <c r="I1036" s="71" t="s">
        <v>130</v>
      </c>
    </row>
    <row r="1037" spans="1:9" ht="12.75" customHeight="1">
      <c r="A1037" s="29" t="str">
        <f>IF(D1037=著作者名検索!$B$2,ROW(),"")</f>
        <v/>
      </c>
      <c r="B1037" s="29" t="str">
        <f>IF(E1037=仮名検索!$B$2,ROW(),"")</f>
        <v/>
      </c>
      <c r="C1037" s="29" t="str">
        <f>IF(H1037=書名検索!$B$2,ROW(),"")</f>
        <v/>
      </c>
      <c r="D1037" s="59" t="s">
        <v>2654</v>
      </c>
      <c r="E1037" s="60" t="s">
        <v>2655</v>
      </c>
      <c r="F1037" s="61" t="s">
        <v>65</v>
      </c>
      <c r="G1037" s="61" t="s">
        <v>43</v>
      </c>
      <c r="H1037" s="59" t="s">
        <v>2056</v>
      </c>
      <c r="I1037" s="74" t="s">
        <v>312</v>
      </c>
    </row>
    <row r="1038" spans="1:9" ht="12.75" customHeight="1">
      <c r="A1038" s="29" t="str">
        <f>IF(D1038=著作者名検索!$B$2,ROW(),"")</f>
        <v/>
      </c>
      <c r="B1038" s="29" t="str">
        <f>IF(E1038=仮名検索!$B$2,ROW(),"")</f>
        <v/>
      </c>
      <c r="C1038" s="29" t="str">
        <f>IF(H1038=書名検索!$B$2,ROW(),"")</f>
        <v/>
      </c>
      <c r="D1038" s="66" t="s">
        <v>2656</v>
      </c>
      <c r="E1038" s="66" t="s">
        <v>2657</v>
      </c>
      <c r="F1038" s="67" t="s">
        <v>18</v>
      </c>
      <c r="G1038" s="67" t="s">
        <v>19</v>
      </c>
      <c r="H1038" s="68" t="s">
        <v>2658</v>
      </c>
      <c r="I1038" s="70" t="s">
        <v>21</v>
      </c>
    </row>
    <row r="1039" spans="1:9" ht="12.75" customHeight="1">
      <c r="A1039" s="29" t="str">
        <f>IF(D1039=著作者名検索!$B$2,ROW(),"")</f>
        <v/>
      </c>
      <c r="B1039" s="29" t="str">
        <f>IF(E1039=仮名検索!$B$2,ROW(),"")</f>
        <v/>
      </c>
      <c r="C1039" s="29" t="str">
        <f>IF(H1039=書名検索!$B$2,ROW(),"")</f>
        <v/>
      </c>
      <c r="D1039" s="59" t="s">
        <v>2659</v>
      </c>
      <c r="E1039" s="59" t="s">
        <v>2660</v>
      </c>
      <c r="F1039" s="61" t="s">
        <v>34</v>
      </c>
      <c r="G1039" s="75" t="s">
        <v>43</v>
      </c>
      <c r="H1039" s="59" t="s">
        <v>783</v>
      </c>
      <c r="I1039" s="74" t="s">
        <v>322</v>
      </c>
    </row>
    <row r="1040" spans="1:9" ht="12.75" customHeight="1">
      <c r="A1040" s="29" t="str">
        <f>IF(D1040=著作者名検索!$B$2,ROW(),"")</f>
        <v/>
      </c>
      <c r="B1040" s="29" t="str">
        <f>IF(E1040=仮名検索!$B$2,ROW(),"")</f>
        <v/>
      </c>
      <c r="C1040" s="29" t="str">
        <f>IF(H1040=書名検索!$B$2,ROW(),"")</f>
        <v/>
      </c>
      <c r="D1040" s="59" t="s">
        <v>2661</v>
      </c>
      <c r="E1040" s="60" t="s">
        <v>2662</v>
      </c>
      <c r="F1040" s="61" t="s">
        <v>65</v>
      </c>
      <c r="G1040" s="61" t="s">
        <v>29</v>
      </c>
      <c r="H1040" s="59" t="s">
        <v>2663</v>
      </c>
      <c r="I1040" s="74" t="s">
        <v>190</v>
      </c>
    </row>
    <row r="1041" spans="1:9" ht="12.75" customHeight="1">
      <c r="A1041" s="29" t="str">
        <f>IF(D1041=著作者名検索!$B$2,ROW(),"")</f>
        <v/>
      </c>
      <c r="B1041" s="29" t="str">
        <f>IF(E1041=仮名検索!$B$2,ROW(),"")</f>
        <v/>
      </c>
      <c r="C1041" s="29" t="str">
        <f>IF(H1041=書名検索!$B$2,ROW(),"")</f>
        <v/>
      </c>
      <c r="D1041" s="71" t="s">
        <v>2664</v>
      </c>
      <c r="E1041" s="71" t="s">
        <v>2665</v>
      </c>
      <c r="F1041" s="72" t="s">
        <v>226</v>
      </c>
      <c r="G1041" s="72" t="s">
        <v>1695</v>
      </c>
      <c r="H1041" s="71" t="s">
        <v>2666</v>
      </c>
      <c r="I1041" s="71" t="s">
        <v>1697</v>
      </c>
    </row>
    <row r="1042" spans="1:9" ht="12.75" customHeight="1">
      <c r="A1042" s="29" t="str">
        <f>IF(D1042=著作者名検索!$B$2,ROW(),"")</f>
        <v/>
      </c>
      <c r="B1042" s="29" t="str">
        <f>IF(E1042=仮名検索!$B$2,ROW(),"")</f>
        <v/>
      </c>
      <c r="C1042" s="29" t="str">
        <f>IF(H1042=書名検索!$B$2,ROW(),"")</f>
        <v/>
      </c>
      <c r="D1042" s="66" t="s">
        <v>2667</v>
      </c>
      <c r="E1042" s="66" t="s">
        <v>2668</v>
      </c>
      <c r="F1042" s="67" t="s">
        <v>85</v>
      </c>
      <c r="G1042" s="67" t="s">
        <v>1644</v>
      </c>
      <c r="H1042" s="68" t="s">
        <v>2669</v>
      </c>
      <c r="I1042" s="70" t="s">
        <v>548</v>
      </c>
    </row>
    <row r="1043" spans="1:9" ht="12.75" customHeight="1">
      <c r="A1043" s="29" t="str">
        <f>IF(D1043=著作者名検索!$B$2,ROW(),"")</f>
        <v/>
      </c>
      <c r="B1043" s="29" t="str">
        <f>IF(E1043=仮名検索!$B$2,ROW(),"")</f>
        <v/>
      </c>
      <c r="C1043" s="29" t="str">
        <f>IF(H1043=書名検索!$B$2,ROW(),"")</f>
        <v/>
      </c>
      <c r="D1043" s="66" t="s">
        <v>2670</v>
      </c>
      <c r="E1043" s="66" t="s">
        <v>2671</v>
      </c>
      <c r="F1043" s="67" t="s">
        <v>24</v>
      </c>
      <c r="G1043" s="67">
        <v>280</v>
      </c>
      <c r="H1043" s="68" t="s">
        <v>2672</v>
      </c>
      <c r="I1043" s="70" t="s">
        <v>21</v>
      </c>
    </row>
    <row r="1044" spans="1:9" ht="12.75" customHeight="1">
      <c r="A1044" s="29" t="str">
        <f>IF(D1044=著作者名検索!$B$2,ROW(),"")</f>
        <v/>
      </c>
      <c r="B1044" s="29" t="str">
        <f>IF(E1044=仮名検索!$B$2,ROW(),"")</f>
        <v/>
      </c>
      <c r="C1044" s="29" t="str">
        <f>IF(H1044=書名検索!$B$2,ROW(),"")</f>
        <v/>
      </c>
      <c r="D1044" s="66" t="s">
        <v>2673</v>
      </c>
      <c r="E1044" s="66" t="s">
        <v>2674</v>
      </c>
      <c r="F1044" s="67" t="s">
        <v>226</v>
      </c>
      <c r="G1044" s="67" t="s">
        <v>454</v>
      </c>
      <c r="H1044" s="69" t="s">
        <v>2675</v>
      </c>
      <c r="I1044" s="70" t="s">
        <v>21</v>
      </c>
    </row>
    <row r="1045" spans="1:9" ht="12.75" customHeight="1">
      <c r="A1045" s="29" t="str">
        <f>IF(D1045=著作者名検索!$B$2,ROW(),"")</f>
        <v/>
      </c>
      <c r="B1045" s="29" t="str">
        <f>IF(E1045=仮名検索!$B$2,ROW(),"")</f>
        <v/>
      </c>
      <c r="C1045" s="29" t="str">
        <f>IF(H1045=書名検索!$B$2,ROW(),"")</f>
        <v/>
      </c>
      <c r="D1045" s="59" t="s">
        <v>2676</v>
      </c>
      <c r="E1045" s="74" t="s">
        <v>2677</v>
      </c>
      <c r="F1045" s="61" t="s">
        <v>28</v>
      </c>
      <c r="G1045" s="61" t="s">
        <v>29</v>
      </c>
      <c r="H1045" s="59" t="s">
        <v>2617</v>
      </c>
      <c r="I1045" s="74" t="s">
        <v>1360</v>
      </c>
    </row>
    <row r="1046" spans="1:9" ht="12.75" customHeight="1">
      <c r="A1046" s="29" t="str">
        <f>IF(D1046=著作者名検索!$B$2,ROW(),"")</f>
        <v/>
      </c>
      <c r="B1046" s="29" t="str">
        <f>IF(E1046=仮名検索!$B$2,ROW(),"")</f>
        <v/>
      </c>
      <c r="C1046" s="29" t="str">
        <f>IF(H1046=書名検索!$B$2,ROW(),"")</f>
        <v/>
      </c>
      <c r="D1046" s="71" t="s">
        <v>2678</v>
      </c>
      <c r="E1046" s="71" t="s">
        <v>2679</v>
      </c>
      <c r="F1046" s="72" t="s">
        <v>48</v>
      </c>
      <c r="G1046" s="72" t="s">
        <v>49</v>
      </c>
      <c r="H1046" s="71" t="s">
        <v>2680</v>
      </c>
      <c r="I1046" s="71" t="s">
        <v>51</v>
      </c>
    </row>
    <row r="1047" spans="1:9" ht="12.75" customHeight="1">
      <c r="A1047" s="29" t="str">
        <f>IF(D1047=著作者名検索!$B$2,ROW(),"")</f>
        <v/>
      </c>
      <c r="B1047" s="29" t="str">
        <f>IF(E1047=仮名検索!$B$2,ROW(),"")</f>
        <v/>
      </c>
      <c r="C1047" s="29" t="str">
        <f>IF(H1047=書名検索!$B$2,ROW(),"")</f>
        <v/>
      </c>
      <c r="D1047" s="62" t="s">
        <v>2681</v>
      </c>
      <c r="E1047" s="62" t="s">
        <v>2682</v>
      </c>
      <c r="F1047" s="63" t="s">
        <v>222</v>
      </c>
      <c r="G1047" s="63">
        <v>256</v>
      </c>
      <c r="H1047" s="62" t="s">
        <v>2683</v>
      </c>
      <c r="I1047" s="62" t="s">
        <v>2683</v>
      </c>
    </row>
    <row r="1048" spans="1:9" ht="12.75" customHeight="1">
      <c r="A1048" s="29" t="str">
        <f>IF(D1048=著作者名検索!$B$2,ROW(),"")</f>
        <v/>
      </c>
      <c r="B1048" s="29" t="str">
        <f>IF(E1048=仮名検索!$B$2,ROW(),"")</f>
        <v/>
      </c>
      <c r="C1048" s="29" t="str">
        <f>IF(H1048=書名検索!$B$2,ROW(),"")</f>
        <v/>
      </c>
      <c r="D1048" s="62" t="s">
        <v>2684</v>
      </c>
      <c r="E1048" s="62" t="s">
        <v>2685</v>
      </c>
      <c r="F1048" s="63" t="s">
        <v>222</v>
      </c>
      <c r="G1048" s="63">
        <v>72</v>
      </c>
      <c r="H1048" s="62" t="s">
        <v>2686</v>
      </c>
      <c r="I1048" s="62" t="s">
        <v>2686</v>
      </c>
    </row>
    <row r="1049" spans="1:9" ht="12.75" customHeight="1">
      <c r="A1049" s="29" t="str">
        <f>IF(D1049=著作者名検索!$B$2,ROW(),"")</f>
        <v/>
      </c>
      <c r="B1049" s="29" t="str">
        <f>IF(E1049=仮名検索!$B$2,ROW(),"")</f>
        <v/>
      </c>
      <c r="C1049" s="29" t="str">
        <f>IF(H1049=書名検索!$B$2,ROW(),"")</f>
        <v/>
      </c>
      <c r="D1049" s="62" t="s">
        <v>2684</v>
      </c>
      <c r="E1049" s="62" t="s">
        <v>2685</v>
      </c>
      <c r="F1049" s="63" t="s">
        <v>115</v>
      </c>
      <c r="G1049" s="63">
        <v>301</v>
      </c>
      <c r="H1049" s="62" t="s">
        <v>2687</v>
      </c>
      <c r="I1049" s="64" t="s">
        <v>123</v>
      </c>
    </row>
    <row r="1050" spans="1:9" ht="12.75" customHeight="1">
      <c r="A1050" s="29" t="str">
        <f>IF(D1050=著作者名検索!$B$2,ROW(),"")</f>
        <v/>
      </c>
      <c r="B1050" s="29" t="str">
        <f>IF(E1050=仮名検索!$B$2,ROW(),"")</f>
        <v/>
      </c>
      <c r="C1050" s="29" t="str">
        <f>IF(H1050=書名検索!$B$2,ROW(),"")</f>
        <v/>
      </c>
      <c r="D1050" s="59" t="s">
        <v>2688</v>
      </c>
      <c r="E1050" s="74" t="s">
        <v>2689</v>
      </c>
      <c r="F1050" s="61" t="s">
        <v>28</v>
      </c>
      <c r="G1050" s="61" t="s">
        <v>43</v>
      </c>
      <c r="H1050" s="59" t="s">
        <v>2690</v>
      </c>
      <c r="I1050" s="74" t="s">
        <v>438</v>
      </c>
    </row>
    <row r="1051" spans="1:9" ht="12.75" customHeight="1">
      <c r="A1051" s="29" t="str">
        <f>IF(D1051=著作者名検索!$B$2,ROW(),"")</f>
        <v/>
      </c>
      <c r="B1051" s="29" t="str">
        <f>IF(E1051=仮名検索!$B$2,ROW(),"")</f>
        <v/>
      </c>
      <c r="C1051" s="29" t="str">
        <f>IF(H1051=書名検索!$B$2,ROW(),"")</f>
        <v/>
      </c>
      <c r="D1051" s="71" t="s">
        <v>2691</v>
      </c>
      <c r="E1051" s="71" t="s">
        <v>2692</v>
      </c>
      <c r="F1051" s="72" t="s">
        <v>18</v>
      </c>
      <c r="G1051" s="72" t="s">
        <v>1761</v>
      </c>
      <c r="H1051" s="71" t="s">
        <v>2693</v>
      </c>
      <c r="I1051" s="71" t="s">
        <v>1763</v>
      </c>
    </row>
    <row r="1052" spans="1:9" ht="12.75" customHeight="1">
      <c r="A1052" s="29" t="str">
        <f>IF(D1052=著作者名検索!$B$2,ROW(),"")</f>
        <v/>
      </c>
      <c r="B1052" s="29" t="str">
        <f>IF(E1052=仮名検索!$B$2,ROW(),"")</f>
        <v/>
      </c>
      <c r="C1052" s="29" t="str">
        <f>IF(H1052=書名検索!$B$2,ROW(),"")</f>
        <v/>
      </c>
      <c r="D1052" s="59" t="s">
        <v>2694</v>
      </c>
      <c r="E1052" s="74" t="s">
        <v>2695</v>
      </c>
      <c r="F1052" s="61" t="s">
        <v>28</v>
      </c>
      <c r="G1052" s="61" t="s">
        <v>29</v>
      </c>
      <c r="H1052" s="59" t="s">
        <v>2696</v>
      </c>
      <c r="I1052" s="74" t="s">
        <v>31</v>
      </c>
    </row>
    <row r="1053" spans="1:9" ht="12.75" customHeight="1">
      <c r="A1053" s="29" t="str">
        <f>IF(D1053=著作者名検索!$B$2,ROW(),"")</f>
        <v/>
      </c>
      <c r="B1053" s="29" t="str">
        <f>IF(E1053=仮名検索!$B$2,ROW(),"")</f>
        <v/>
      </c>
      <c r="C1053" s="29" t="str">
        <f>IF(H1053=書名検索!$B$2,ROW(),"")</f>
        <v/>
      </c>
      <c r="D1053" s="62" t="s">
        <v>1996</v>
      </c>
      <c r="E1053" s="62" t="s">
        <v>2697</v>
      </c>
      <c r="F1053" s="63" t="s">
        <v>222</v>
      </c>
      <c r="G1053" s="63">
        <v>197</v>
      </c>
      <c r="H1053" s="62" t="s">
        <v>2698</v>
      </c>
      <c r="I1053" s="62" t="s">
        <v>1041</v>
      </c>
    </row>
    <row r="1054" spans="1:9" ht="12.75" customHeight="1">
      <c r="A1054" s="29" t="str">
        <f>IF(D1054=著作者名検索!$B$2,ROW(),"")</f>
        <v/>
      </c>
      <c r="B1054" s="29" t="str">
        <f>IF(E1054=仮名検索!$B$2,ROW(),"")</f>
        <v/>
      </c>
      <c r="C1054" s="29" t="str">
        <f>IF(H1054=書名検索!$B$2,ROW(),"")</f>
        <v/>
      </c>
      <c r="D1054" s="71" t="s">
        <v>1996</v>
      </c>
      <c r="E1054" s="71" t="s">
        <v>2697</v>
      </c>
      <c r="F1054" s="72" t="s">
        <v>24</v>
      </c>
      <c r="G1054" s="72">
        <v>197</v>
      </c>
      <c r="H1054" s="71" t="s">
        <v>1562</v>
      </c>
      <c r="I1054" s="71" t="s">
        <v>1041</v>
      </c>
    </row>
    <row r="1055" spans="1:9" ht="12.75" customHeight="1">
      <c r="A1055" s="29" t="str">
        <f>IF(D1055=著作者名検索!$B$2,ROW(),"")</f>
        <v/>
      </c>
      <c r="B1055" s="29" t="str">
        <f>IF(E1055=仮名検索!$B$2,ROW(),"")</f>
        <v/>
      </c>
      <c r="C1055" s="29" t="str">
        <f>IF(H1055=書名検索!$B$2,ROW(),"")</f>
        <v/>
      </c>
      <c r="D1055" s="59" t="s">
        <v>2699</v>
      </c>
      <c r="E1055" s="60" t="s">
        <v>2700</v>
      </c>
      <c r="F1055" s="61" t="s">
        <v>65</v>
      </c>
      <c r="G1055" s="61" t="s">
        <v>29</v>
      </c>
      <c r="H1055" s="59" t="s">
        <v>2701</v>
      </c>
      <c r="I1055" s="74" t="s">
        <v>802</v>
      </c>
    </row>
    <row r="1056" spans="1:9" ht="12.75" customHeight="1">
      <c r="A1056" s="29" t="str">
        <f>IF(D1056=著作者名検索!$B$2,ROW(),"")</f>
        <v/>
      </c>
      <c r="B1056" s="29" t="str">
        <f>IF(E1056=仮名検索!$B$2,ROW(),"")</f>
        <v/>
      </c>
      <c r="C1056" s="29" t="str">
        <f>IF(H1056=書名検索!$B$2,ROW(),"")</f>
        <v/>
      </c>
      <c r="D1056" s="71" t="s">
        <v>2702</v>
      </c>
      <c r="E1056" s="71" t="s">
        <v>2703</v>
      </c>
      <c r="F1056" s="72" t="s">
        <v>75</v>
      </c>
      <c r="G1056" s="72">
        <v>159</v>
      </c>
      <c r="H1056" s="71" t="s">
        <v>2704</v>
      </c>
      <c r="I1056" s="71" t="s">
        <v>127</v>
      </c>
    </row>
    <row r="1057" spans="1:9" ht="12.75" customHeight="1">
      <c r="A1057" s="29" t="str">
        <f>IF(D1057=著作者名検索!$B$2,ROW(),"")</f>
        <v/>
      </c>
      <c r="B1057" s="29" t="str">
        <f>IF(E1057=仮名検索!$B$2,ROW(),"")</f>
        <v/>
      </c>
      <c r="C1057" s="29" t="str">
        <f>IF(H1057=書名検索!$B$2,ROW(),"")</f>
        <v/>
      </c>
      <c r="D1057" s="66" t="s">
        <v>2705</v>
      </c>
      <c r="E1057" s="66" t="s">
        <v>2706</v>
      </c>
      <c r="F1057" s="67" t="s">
        <v>226</v>
      </c>
      <c r="G1057" s="67" t="s">
        <v>534</v>
      </c>
      <c r="H1057" s="69" t="s">
        <v>2707</v>
      </c>
      <c r="I1057" s="70" t="s">
        <v>21</v>
      </c>
    </row>
    <row r="1058" spans="1:9" ht="12.75" customHeight="1">
      <c r="A1058" s="29" t="str">
        <f>IF(D1058=著作者名検索!$B$2,ROW(),"")</f>
        <v/>
      </c>
      <c r="B1058" s="29" t="str">
        <f>IF(E1058=仮名検索!$B$2,ROW(),"")</f>
        <v/>
      </c>
      <c r="C1058" s="29" t="str">
        <f>IF(H1058=書名検索!$B$2,ROW(),"")</f>
        <v/>
      </c>
      <c r="D1058" s="59" t="s">
        <v>2708</v>
      </c>
      <c r="E1058" s="59" t="s">
        <v>2709</v>
      </c>
      <c r="F1058" s="61" t="s">
        <v>34</v>
      </c>
      <c r="G1058" s="75" t="s">
        <v>43</v>
      </c>
      <c r="H1058" s="59" t="s">
        <v>2710</v>
      </c>
      <c r="I1058" s="74" t="s">
        <v>136</v>
      </c>
    </row>
    <row r="1059" spans="1:9" ht="12.75" customHeight="1">
      <c r="A1059" s="29" t="str">
        <f>IF(D1059=著作者名検索!$B$2,ROW(),"")</f>
        <v/>
      </c>
      <c r="B1059" s="29" t="str">
        <f>IF(E1059=仮名検索!$B$2,ROW(),"")</f>
        <v/>
      </c>
      <c r="C1059" s="29" t="str">
        <f>IF(H1059=書名検索!$B$2,ROW(),"")</f>
        <v/>
      </c>
      <c r="D1059" s="59" t="s">
        <v>2711</v>
      </c>
      <c r="E1059" s="60" t="s">
        <v>2712</v>
      </c>
      <c r="F1059" s="61" t="s">
        <v>65</v>
      </c>
      <c r="G1059" s="61" t="s">
        <v>29</v>
      </c>
      <c r="H1059" s="59" t="s">
        <v>2713</v>
      </c>
      <c r="I1059" s="74" t="s">
        <v>523</v>
      </c>
    </row>
    <row r="1060" spans="1:9" ht="12.75" customHeight="1">
      <c r="A1060" s="29" t="str">
        <f>IF(D1060=著作者名検索!$B$2,ROW(),"")</f>
        <v/>
      </c>
      <c r="B1060" s="29" t="str">
        <f>IF(E1060=仮名検索!$B$2,ROW(),"")</f>
        <v/>
      </c>
      <c r="C1060" s="29" t="str">
        <f>IF(H1060=書名検索!$B$2,ROW(),"")</f>
        <v/>
      </c>
      <c r="D1060" s="62" t="s">
        <v>2714</v>
      </c>
      <c r="E1060" s="62" t="s">
        <v>2715</v>
      </c>
      <c r="F1060" s="63" t="s">
        <v>28</v>
      </c>
      <c r="G1060" s="63" t="s">
        <v>2716</v>
      </c>
      <c r="H1060" s="64" t="s">
        <v>2717</v>
      </c>
      <c r="I1060" s="64" t="s">
        <v>2717</v>
      </c>
    </row>
    <row r="1061" spans="1:9" ht="12.75" customHeight="1">
      <c r="A1061" s="29" t="str">
        <f>IF(D1061=著作者名検索!$B$2,ROW(),"")</f>
        <v/>
      </c>
      <c r="B1061" s="29" t="str">
        <f>IF(E1061=仮名検索!$B$2,ROW(),"")</f>
        <v/>
      </c>
      <c r="C1061" s="29" t="str">
        <f>IF(H1061=書名検索!$B$2,ROW(),"")</f>
        <v/>
      </c>
      <c r="D1061" s="66" t="s">
        <v>2718</v>
      </c>
      <c r="E1061" s="66" t="s">
        <v>2719</v>
      </c>
      <c r="F1061" s="67" t="s">
        <v>85</v>
      </c>
      <c r="G1061" s="67" t="s">
        <v>546</v>
      </c>
      <c r="H1061" s="68" t="s">
        <v>2720</v>
      </c>
      <c r="I1061" s="70" t="s">
        <v>548</v>
      </c>
    </row>
    <row r="1062" spans="1:9" ht="12.75" customHeight="1">
      <c r="A1062" s="29" t="str">
        <f>IF(D1062=著作者名検索!$B$2,ROW(),"")</f>
        <v/>
      </c>
      <c r="B1062" s="29" t="str">
        <f>IF(E1062=仮名検索!$B$2,ROW(),"")</f>
        <v/>
      </c>
      <c r="C1062" s="29" t="str">
        <f>IF(H1062=書名検索!$B$2,ROW(),"")</f>
        <v/>
      </c>
      <c r="D1062" s="71" t="s">
        <v>2721</v>
      </c>
      <c r="E1062" s="71" t="s">
        <v>2722</v>
      </c>
      <c r="F1062" s="72" t="s">
        <v>85</v>
      </c>
      <c r="G1062" s="72" t="s">
        <v>167</v>
      </c>
      <c r="H1062" s="71" t="s">
        <v>2723</v>
      </c>
      <c r="I1062" s="71" t="s">
        <v>1219</v>
      </c>
    </row>
    <row r="1063" spans="1:9" ht="12.75" customHeight="1">
      <c r="A1063" s="29" t="str">
        <f>IF(D1063=著作者名検索!$B$2,ROW(),"")</f>
        <v/>
      </c>
      <c r="B1063" s="29" t="str">
        <f>IF(E1063=仮名検索!$B$2,ROW(),"")</f>
        <v/>
      </c>
      <c r="C1063" s="29" t="str">
        <f>IF(H1063=書名検索!$B$2,ROW(),"")</f>
        <v/>
      </c>
      <c r="D1063" s="66" t="s">
        <v>2724</v>
      </c>
      <c r="E1063" s="66" t="s">
        <v>2725</v>
      </c>
      <c r="F1063" s="67" t="s">
        <v>85</v>
      </c>
      <c r="G1063" s="67" t="s">
        <v>647</v>
      </c>
      <c r="H1063" s="68" t="s">
        <v>2726</v>
      </c>
      <c r="I1063" s="70" t="s">
        <v>548</v>
      </c>
    </row>
    <row r="1064" spans="1:9" ht="12.75" customHeight="1">
      <c r="A1064" s="29" t="str">
        <f>IF(D1064=著作者名検索!$B$2,ROW(),"")</f>
        <v/>
      </c>
      <c r="B1064" s="29" t="str">
        <f>IF(E1064=仮名検索!$B$2,ROW(),"")</f>
        <v/>
      </c>
      <c r="C1064" s="29" t="str">
        <f>IF(H1064=書名検索!$B$2,ROW(),"")</f>
        <v/>
      </c>
      <c r="D1064" s="62" t="s">
        <v>2727</v>
      </c>
      <c r="E1064" s="62" t="s">
        <v>2728</v>
      </c>
      <c r="F1064" s="63" t="s">
        <v>65</v>
      </c>
      <c r="G1064" s="63">
        <v>306</v>
      </c>
      <c r="H1064" s="64" t="s">
        <v>2729</v>
      </c>
      <c r="I1064" s="64" t="s">
        <v>156</v>
      </c>
    </row>
    <row r="1065" spans="1:9" ht="12.75" customHeight="1">
      <c r="A1065" s="29" t="str">
        <f>IF(D1065=著作者名検索!$B$2,ROW(),"")</f>
        <v/>
      </c>
      <c r="B1065" s="29" t="str">
        <f>IF(E1065=仮名検索!$B$2,ROW(),"")</f>
        <v/>
      </c>
      <c r="C1065" s="29" t="str">
        <f>IF(H1065=書名検索!$B$2,ROW(),"")</f>
        <v/>
      </c>
      <c r="D1065" s="62" t="s">
        <v>2730</v>
      </c>
      <c r="E1065" s="62" t="s">
        <v>2731</v>
      </c>
      <c r="F1065" s="63" t="s">
        <v>65</v>
      </c>
      <c r="G1065" s="63">
        <v>150</v>
      </c>
      <c r="H1065" s="64" t="s">
        <v>2732</v>
      </c>
      <c r="I1065" s="64" t="s">
        <v>1736</v>
      </c>
    </row>
    <row r="1066" spans="1:9" ht="12.75" customHeight="1">
      <c r="A1066" s="29" t="str">
        <f>IF(D1066=著作者名検索!$B$2,ROW(),"")</f>
        <v/>
      </c>
      <c r="B1066" s="29" t="str">
        <f>IF(E1066=仮名検索!$B$2,ROW(),"")</f>
        <v/>
      </c>
      <c r="C1066" s="29" t="str">
        <f>IF(H1066=書名検索!$B$2,ROW(),"")</f>
        <v/>
      </c>
      <c r="D1066" s="62" t="s">
        <v>2733</v>
      </c>
      <c r="E1066" s="62" t="s">
        <v>2734</v>
      </c>
      <c r="F1066" s="63" t="s">
        <v>65</v>
      </c>
      <c r="G1066" s="63">
        <v>306</v>
      </c>
      <c r="H1066" s="64" t="s">
        <v>2735</v>
      </c>
      <c r="I1066" s="64" t="s">
        <v>156</v>
      </c>
    </row>
    <row r="1067" spans="1:9" ht="12.75" customHeight="1">
      <c r="A1067" s="29" t="str">
        <f>IF(D1067=著作者名検索!$B$2,ROW(),"")</f>
        <v/>
      </c>
      <c r="B1067" s="29" t="str">
        <f>IF(E1067=仮名検索!$B$2,ROW(),"")</f>
        <v/>
      </c>
      <c r="C1067" s="29" t="str">
        <f>IF(H1067=書名検索!$B$2,ROW(),"")</f>
        <v/>
      </c>
      <c r="D1067" s="79" t="s">
        <v>2736</v>
      </c>
      <c r="E1067" s="79" t="s">
        <v>2737</v>
      </c>
      <c r="F1067" s="80" t="s">
        <v>65</v>
      </c>
      <c r="G1067" s="80">
        <v>307</v>
      </c>
      <c r="H1067" s="81" t="s">
        <v>2738</v>
      </c>
      <c r="I1067" s="82" t="s">
        <v>156</v>
      </c>
    </row>
    <row r="1068" spans="1:9" ht="12.75" customHeight="1">
      <c r="A1068" s="29" t="str">
        <f>IF(D1068=著作者名検索!$B$2,ROW(),"")</f>
        <v/>
      </c>
      <c r="B1068" s="29" t="str">
        <f>IF(E1068=仮名検索!$B$2,ROW(),"")</f>
        <v/>
      </c>
      <c r="C1068" s="29" t="str">
        <f>IF(H1068=書名検索!$B$2,ROW(),"")</f>
        <v/>
      </c>
      <c r="D1068" s="79" t="s">
        <v>2739</v>
      </c>
      <c r="E1068" s="79" t="s">
        <v>2740</v>
      </c>
      <c r="F1068" s="80" t="s">
        <v>222</v>
      </c>
      <c r="G1068" s="80">
        <v>138</v>
      </c>
      <c r="H1068" s="83" t="s">
        <v>2741</v>
      </c>
      <c r="I1068" s="79" t="s">
        <v>1378</v>
      </c>
    </row>
    <row r="1069" spans="1:9" ht="12.75" customHeight="1">
      <c r="A1069" s="29" t="str">
        <f>IF(D1069=著作者名検索!$B$2,ROW(),"")</f>
        <v/>
      </c>
      <c r="B1069" s="29" t="str">
        <f>IF(E1069=仮名検索!$B$2,ROW(),"")</f>
        <v/>
      </c>
      <c r="C1069" s="29" t="str">
        <f>IF(H1069=書名検索!$B$2,ROW(),"")</f>
        <v/>
      </c>
      <c r="D1069" s="79" t="s">
        <v>2742</v>
      </c>
      <c r="E1069" s="79" t="s">
        <v>2743</v>
      </c>
      <c r="F1069" s="80" t="s">
        <v>65</v>
      </c>
      <c r="G1069" s="80">
        <v>307</v>
      </c>
      <c r="H1069" s="81" t="s">
        <v>2744</v>
      </c>
      <c r="I1069" s="82" t="s">
        <v>156</v>
      </c>
    </row>
    <row r="1070" spans="1:9" ht="12.75" customHeight="1">
      <c r="A1070" s="29" t="str">
        <f>IF(D1070=著作者名検索!$B$2,ROW(),"")</f>
        <v/>
      </c>
      <c r="B1070" s="29" t="str">
        <f>IF(E1070=仮名検索!$B$2,ROW(),"")</f>
        <v/>
      </c>
      <c r="C1070" s="29" t="str">
        <f>IF(H1070=書名検索!$B$2,ROW(),"")</f>
        <v/>
      </c>
      <c r="D1070" s="79" t="s">
        <v>2745</v>
      </c>
      <c r="E1070" s="79" t="s">
        <v>2746</v>
      </c>
      <c r="F1070" s="80" t="s">
        <v>115</v>
      </c>
      <c r="G1070" s="80">
        <v>154</v>
      </c>
      <c r="H1070" s="81" t="s">
        <v>2747</v>
      </c>
      <c r="I1070" s="82" t="s">
        <v>144</v>
      </c>
    </row>
    <row r="1071" spans="1:9" ht="12.75" customHeight="1">
      <c r="A1071" s="29" t="str">
        <f>IF(D1071=著作者名検索!$B$2,ROW(),"")</f>
        <v/>
      </c>
      <c r="B1071" s="29" t="str">
        <f>IF(E1071=仮名検索!$B$2,ROW(),"")</f>
        <v/>
      </c>
      <c r="C1071" s="29" t="str">
        <f>IF(H1071=書名検索!$B$2,ROW(),"")</f>
        <v/>
      </c>
      <c r="D1071" s="79" t="s">
        <v>2745</v>
      </c>
      <c r="E1071" s="79" t="s">
        <v>2746</v>
      </c>
      <c r="F1071" s="80" t="s">
        <v>65</v>
      </c>
      <c r="G1071" s="80">
        <v>307</v>
      </c>
      <c r="H1071" s="81" t="s">
        <v>2748</v>
      </c>
      <c r="I1071" s="82" t="s">
        <v>156</v>
      </c>
    </row>
    <row r="1072" spans="1:9" ht="12.75" customHeight="1">
      <c r="A1072" s="29" t="str">
        <f>IF(D1072=著作者名検索!$B$2,ROW(),"")</f>
        <v/>
      </c>
      <c r="B1072" s="29" t="str">
        <f>IF(E1072=仮名検索!$B$2,ROW(),"")</f>
        <v/>
      </c>
      <c r="C1072" s="29" t="str">
        <f>IF(H1072=書名検索!$B$2,ROW(),"")</f>
        <v/>
      </c>
      <c r="D1072" s="79" t="s">
        <v>2749</v>
      </c>
      <c r="E1072" s="79" t="s">
        <v>2750</v>
      </c>
      <c r="F1072" s="80" t="s">
        <v>171</v>
      </c>
      <c r="G1072" s="80" t="s">
        <v>1204</v>
      </c>
      <c r="H1072" s="83" t="s">
        <v>2751</v>
      </c>
      <c r="I1072" s="79" t="s">
        <v>1206</v>
      </c>
    </row>
    <row r="1073" spans="1:9" ht="12.75" customHeight="1">
      <c r="A1073" s="29" t="str">
        <f>IF(D1073=著作者名検索!$B$2,ROW(),"")</f>
        <v/>
      </c>
      <c r="B1073" s="29" t="str">
        <f>IF(E1073=仮名検索!$B$2,ROW(),"")</f>
        <v/>
      </c>
      <c r="C1073" s="29" t="str">
        <f>IF(H1073=書名検索!$B$2,ROW(),"")</f>
        <v/>
      </c>
      <c r="D1073" s="79" t="s">
        <v>2752</v>
      </c>
      <c r="E1073" s="79" t="s">
        <v>2753</v>
      </c>
      <c r="F1073" s="80" t="s">
        <v>28</v>
      </c>
      <c r="G1073" s="80" t="s">
        <v>2754</v>
      </c>
      <c r="H1073" s="81" t="s">
        <v>2755</v>
      </c>
      <c r="I1073" s="82" t="s">
        <v>2755</v>
      </c>
    </row>
    <row r="1074" spans="1:9" ht="12.75" customHeight="1">
      <c r="A1074" s="29" t="str">
        <f>IF(D1074=著作者名検索!$B$2,ROW(),"")</f>
        <v/>
      </c>
      <c r="B1074" s="29" t="str">
        <f>IF(E1074=仮名検索!$B$2,ROW(),"")</f>
        <v/>
      </c>
      <c r="C1074" s="29" t="str">
        <f>IF(H1074=書名検索!$B$2,ROW(),"")</f>
        <v/>
      </c>
      <c r="D1074" s="84" t="s">
        <v>2756</v>
      </c>
      <c r="E1074" s="84" t="s">
        <v>2757</v>
      </c>
      <c r="F1074" s="85" t="s">
        <v>24</v>
      </c>
      <c r="G1074" s="85">
        <v>86</v>
      </c>
      <c r="H1074" s="86" t="s">
        <v>601</v>
      </c>
      <c r="I1074" s="84" t="s">
        <v>130</v>
      </c>
    </row>
    <row r="1075" spans="1:9" ht="12.75" customHeight="1">
      <c r="A1075" s="29" t="str">
        <f>IF(D1075=著作者名検索!$B$2,ROW(),"")</f>
        <v/>
      </c>
      <c r="B1075" s="29" t="str">
        <f>IF(E1075=仮名検索!$B$2,ROW(),"")</f>
        <v/>
      </c>
      <c r="C1075" s="29" t="str">
        <f>IF(H1075=書名検索!$B$2,ROW(),"")</f>
        <v/>
      </c>
      <c r="D1075" s="87" t="s">
        <v>2758</v>
      </c>
      <c r="E1075" s="87" t="s">
        <v>2759</v>
      </c>
      <c r="F1075" s="88" t="s">
        <v>18</v>
      </c>
      <c r="G1075" s="88" t="s">
        <v>643</v>
      </c>
      <c r="H1075" s="89" t="s">
        <v>2760</v>
      </c>
      <c r="I1075" s="51" t="s">
        <v>21</v>
      </c>
    </row>
    <row r="1076" spans="1:9" ht="12.75" customHeight="1">
      <c r="A1076" s="29" t="str">
        <f>IF(D1076=著作者名検索!$B$2,ROW(),"")</f>
        <v/>
      </c>
      <c r="B1076" s="29" t="str">
        <f>IF(E1076=仮名検索!$B$2,ROW(),"")</f>
        <v/>
      </c>
      <c r="C1076" s="29" t="str">
        <f>IF(H1076=書名検索!$B$2,ROW(),"")</f>
        <v/>
      </c>
      <c r="D1076" s="90" t="s">
        <v>2761</v>
      </c>
      <c r="E1076" s="91" t="s">
        <v>2762</v>
      </c>
      <c r="F1076" s="92" t="s">
        <v>28</v>
      </c>
      <c r="G1076" s="92" t="s">
        <v>43</v>
      </c>
      <c r="H1076" s="93" t="s">
        <v>2763</v>
      </c>
      <c r="I1076" s="91" t="s">
        <v>45</v>
      </c>
    </row>
    <row r="1077" spans="1:9" ht="12.75" customHeight="1">
      <c r="A1077" s="29" t="str">
        <f>IF(D1077=著作者名検索!$B$2,ROW(),"")</f>
        <v/>
      </c>
      <c r="B1077" s="29" t="str">
        <f>IF(E1077=仮名検索!$B$2,ROW(),"")</f>
        <v/>
      </c>
      <c r="C1077" s="29" t="str">
        <f>IF(H1077=書名検索!$B$2,ROW(),"")</f>
        <v/>
      </c>
      <c r="D1077" s="87" t="s">
        <v>2764</v>
      </c>
      <c r="E1077" s="87" t="s">
        <v>2765</v>
      </c>
      <c r="F1077" s="88" t="s">
        <v>85</v>
      </c>
      <c r="G1077" s="88" t="s">
        <v>919</v>
      </c>
      <c r="H1077" s="89" t="s">
        <v>2766</v>
      </c>
      <c r="I1077" s="51" t="s">
        <v>548</v>
      </c>
    </row>
    <row r="1078" spans="1:9" ht="12.75" customHeight="1">
      <c r="A1078" s="29" t="str">
        <f>IF(D1078=著作者名検索!$B$2,ROW(),"")</f>
        <v/>
      </c>
      <c r="B1078" s="29" t="str">
        <f>IF(E1078=仮名検索!$B$2,ROW(),"")</f>
        <v/>
      </c>
      <c r="C1078" s="29" t="str">
        <f>IF(H1078=書名検索!$B$2,ROW(),"")</f>
        <v/>
      </c>
      <c r="D1078" s="79" t="s">
        <v>2767</v>
      </c>
      <c r="E1078" s="79" t="s">
        <v>2768</v>
      </c>
      <c r="F1078" s="80" t="s">
        <v>115</v>
      </c>
      <c r="G1078" s="80">
        <v>88</v>
      </c>
      <c r="H1078" s="81" t="s">
        <v>2769</v>
      </c>
      <c r="I1078" s="82" t="s">
        <v>2770</v>
      </c>
    </row>
    <row r="1079" spans="1:9" ht="12.75" customHeight="1">
      <c r="A1079" s="29" t="str">
        <f>IF(D1079=著作者名検索!$B$2,ROW(),"")</f>
        <v/>
      </c>
      <c r="B1079" s="29" t="str">
        <f>IF(E1079=仮名検索!$B$2,ROW(),"")</f>
        <v/>
      </c>
      <c r="C1079" s="29" t="str">
        <f>IF(H1079=書名検索!$B$2,ROW(),"")</f>
        <v/>
      </c>
      <c r="D1079" s="79" t="s">
        <v>2771</v>
      </c>
      <c r="E1079" s="79" t="s">
        <v>2772</v>
      </c>
      <c r="F1079" s="80" t="s">
        <v>115</v>
      </c>
      <c r="G1079" s="80">
        <v>144</v>
      </c>
      <c r="H1079" s="81" t="s">
        <v>2773</v>
      </c>
      <c r="I1079" s="82" t="s">
        <v>1736</v>
      </c>
    </row>
    <row r="1080" spans="1:9" ht="12.75" customHeight="1">
      <c r="A1080" s="29" t="str">
        <f>IF(D1080=著作者名検索!$B$2,ROW(),"")</f>
        <v/>
      </c>
      <c r="B1080" s="29" t="str">
        <f>IF(E1080=仮名検索!$B$2,ROW(),"")</f>
        <v/>
      </c>
      <c r="C1080" s="29" t="str">
        <f>IF(H1080=書名検索!$B$2,ROW(),"")</f>
        <v/>
      </c>
      <c r="D1080" s="79" t="s">
        <v>2774</v>
      </c>
      <c r="E1080" s="79" t="s">
        <v>2775</v>
      </c>
      <c r="F1080" s="80" t="s">
        <v>65</v>
      </c>
      <c r="G1080" s="80">
        <v>307</v>
      </c>
      <c r="H1080" s="81" t="s">
        <v>2776</v>
      </c>
      <c r="I1080" s="82" t="s">
        <v>156</v>
      </c>
    </row>
    <row r="1081" spans="1:9" ht="12.75" customHeight="1">
      <c r="A1081" s="29" t="str">
        <f>IF(D1081=著作者名検索!$B$2,ROW(),"")</f>
        <v/>
      </c>
      <c r="B1081" s="29" t="str">
        <f>IF(E1081=仮名検索!$B$2,ROW(),"")</f>
        <v/>
      </c>
      <c r="C1081" s="29" t="str">
        <f>IF(H1081=書名検索!$B$2,ROW(),"")</f>
        <v/>
      </c>
      <c r="D1081" s="90" t="s">
        <v>2777</v>
      </c>
      <c r="E1081" s="90" t="s">
        <v>2778</v>
      </c>
      <c r="F1081" s="92" t="s">
        <v>34</v>
      </c>
      <c r="G1081" s="94" t="s">
        <v>43</v>
      </c>
      <c r="H1081" s="93" t="s">
        <v>2779</v>
      </c>
      <c r="I1081" s="91" t="s">
        <v>322</v>
      </c>
    </row>
    <row r="1082" spans="1:9" ht="12.75" customHeight="1">
      <c r="A1082" s="29" t="str">
        <f>IF(D1082=著作者名検索!$B$2,ROW(),"")</f>
        <v/>
      </c>
      <c r="B1082" s="29" t="str">
        <f>IF(E1082=仮名検索!$B$2,ROW(),"")</f>
        <v/>
      </c>
      <c r="C1082" s="29" t="str">
        <f>IF(H1082=書名検索!$B$2,ROW(),"")</f>
        <v/>
      </c>
      <c r="D1082" s="87" t="s">
        <v>2780</v>
      </c>
      <c r="E1082" s="87" t="s">
        <v>2781</v>
      </c>
      <c r="F1082" s="88" t="s">
        <v>48</v>
      </c>
      <c r="G1082" s="88" t="s">
        <v>814</v>
      </c>
      <c r="H1082" s="95" t="s">
        <v>2782</v>
      </c>
      <c r="I1082" s="51" t="s">
        <v>816</v>
      </c>
    </row>
    <row r="1083" spans="1:9" ht="12.75" customHeight="1">
      <c r="A1083" s="29" t="str">
        <f>IF(D1083=著作者名検索!$B$2,ROW(),"")</f>
        <v/>
      </c>
      <c r="B1083" s="29" t="str">
        <f>IF(E1083=仮名検索!$B$2,ROW(),"")</f>
        <v/>
      </c>
      <c r="C1083" s="29" t="str">
        <f>IF(H1083=書名検索!$B$2,ROW(),"")</f>
        <v/>
      </c>
      <c r="D1083" s="79" t="s">
        <v>2783</v>
      </c>
      <c r="E1083" s="79" t="s">
        <v>2784</v>
      </c>
      <c r="F1083" s="80" t="s">
        <v>222</v>
      </c>
      <c r="G1083" s="80">
        <v>173</v>
      </c>
      <c r="H1083" s="83" t="s">
        <v>728</v>
      </c>
      <c r="I1083" s="79" t="s">
        <v>728</v>
      </c>
    </row>
    <row r="1084" spans="1:9" ht="12.75" customHeight="1">
      <c r="A1084" s="29" t="str">
        <f>IF(D1084=著作者名検索!$B$2,ROW(),"")</f>
        <v/>
      </c>
      <c r="B1084" s="29" t="str">
        <f>IF(E1084=仮名検索!$B$2,ROW(),"")</f>
        <v/>
      </c>
      <c r="C1084" s="29" t="str">
        <f>IF(H1084=書名検索!$B$2,ROW(),"")</f>
        <v/>
      </c>
      <c r="D1084" s="87" t="s">
        <v>2785</v>
      </c>
      <c r="E1084" s="87" t="s">
        <v>2786</v>
      </c>
      <c r="F1084" s="88" t="s">
        <v>24</v>
      </c>
      <c r="G1084" s="88">
        <v>282</v>
      </c>
      <c r="H1084" s="89" t="s">
        <v>2787</v>
      </c>
      <c r="I1084" s="51" t="s">
        <v>21</v>
      </c>
    </row>
    <row r="1085" spans="1:9" ht="12.75" customHeight="1">
      <c r="A1085" s="29" t="str">
        <f>IF(D1085=著作者名検索!$B$2,ROW(),"")</f>
        <v/>
      </c>
      <c r="B1085" s="29" t="str">
        <f>IF(E1085=仮名検索!$B$2,ROW(),"")</f>
        <v/>
      </c>
      <c r="C1085" s="29" t="str">
        <f>IF(H1085=書名検索!$B$2,ROW(),"")</f>
        <v/>
      </c>
      <c r="D1085" s="79" t="s">
        <v>2788</v>
      </c>
      <c r="E1085" s="79" t="s">
        <v>2789</v>
      </c>
      <c r="F1085" s="80" t="s">
        <v>115</v>
      </c>
      <c r="G1085" s="80">
        <v>248</v>
      </c>
      <c r="H1085" s="81" t="s">
        <v>2790</v>
      </c>
      <c r="I1085" s="82" t="s">
        <v>244</v>
      </c>
    </row>
    <row r="1086" spans="1:9" ht="12.75" customHeight="1">
      <c r="A1086" s="29" t="str">
        <f>IF(D1086=著作者名検索!$B$2,ROW(),"")</f>
        <v/>
      </c>
      <c r="B1086" s="29" t="str">
        <f>IF(E1086=仮名検索!$B$2,ROW(),"")</f>
        <v/>
      </c>
      <c r="C1086" s="29" t="str">
        <f>IF(H1086=書名検索!$B$2,ROW(),"")</f>
        <v/>
      </c>
      <c r="D1086" s="79" t="s">
        <v>2788</v>
      </c>
      <c r="E1086" s="79" t="s">
        <v>2789</v>
      </c>
      <c r="F1086" s="80" t="s">
        <v>65</v>
      </c>
      <c r="G1086" s="80" t="s">
        <v>2791</v>
      </c>
      <c r="H1086" s="81" t="s">
        <v>2792</v>
      </c>
      <c r="I1086" s="82" t="s">
        <v>2792</v>
      </c>
    </row>
    <row r="1087" spans="1:9" ht="12.75" customHeight="1">
      <c r="A1087" s="29" t="str">
        <f>IF(D1087=著作者名検索!$B$2,ROW(),"")</f>
        <v/>
      </c>
      <c r="B1087" s="29" t="str">
        <f>IF(E1087=仮名検索!$B$2,ROW(),"")</f>
        <v/>
      </c>
      <c r="C1087" s="29" t="str">
        <f>IF(H1087=書名検索!$B$2,ROW(),"")</f>
        <v/>
      </c>
      <c r="D1087" s="87" t="s">
        <v>2793</v>
      </c>
      <c r="E1087" s="87" t="s">
        <v>2794</v>
      </c>
      <c r="F1087" s="88" t="s">
        <v>226</v>
      </c>
      <c r="G1087" s="88" t="s">
        <v>894</v>
      </c>
      <c r="H1087" s="89" t="s">
        <v>2795</v>
      </c>
      <c r="I1087" s="51" t="s">
        <v>21</v>
      </c>
    </row>
    <row r="1088" spans="1:9" ht="12.75" customHeight="1">
      <c r="A1088" s="29" t="str">
        <f>IF(D1088=著作者名検索!$B$2,ROW(),"")</f>
        <v/>
      </c>
      <c r="B1088" s="29" t="str">
        <f>IF(E1088=仮名検索!$B$2,ROW(),"")</f>
        <v/>
      </c>
      <c r="C1088" s="29" t="str">
        <f>IF(H1088=書名検索!$B$2,ROW(),"")</f>
        <v/>
      </c>
      <c r="D1088" s="90" t="s">
        <v>2796</v>
      </c>
      <c r="E1088" s="91" t="s">
        <v>2797</v>
      </c>
      <c r="F1088" s="92" t="s">
        <v>28</v>
      </c>
      <c r="G1088" s="92" t="s">
        <v>29</v>
      </c>
      <c r="H1088" s="93" t="s">
        <v>2798</v>
      </c>
      <c r="I1088" s="91" t="s">
        <v>99</v>
      </c>
    </row>
    <row r="1089" spans="1:9" ht="12.75" customHeight="1">
      <c r="A1089" s="29" t="str">
        <f>IF(D1089=著作者名検索!$B$2,ROW(),"")</f>
        <v/>
      </c>
      <c r="B1089" s="29" t="str">
        <f>IF(E1089=仮名検索!$B$2,ROW(),"")</f>
        <v/>
      </c>
      <c r="C1089" s="29" t="str">
        <f>IF(H1089=書名検索!$B$2,ROW(),"")</f>
        <v/>
      </c>
      <c r="D1089" s="84" t="s">
        <v>2799</v>
      </c>
      <c r="E1089" s="84" t="s">
        <v>2800</v>
      </c>
      <c r="F1089" s="85" t="s">
        <v>75</v>
      </c>
      <c r="G1089" s="85">
        <v>159</v>
      </c>
      <c r="H1089" s="86" t="s">
        <v>2801</v>
      </c>
      <c r="I1089" s="84" t="s">
        <v>127</v>
      </c>
    </row>
    <row r="1090" spans="1:9" ht="12.75" customHeight="1">
      <c r="A1090" s="29" t="str">
        <f>IF(D1090=著作者名検索!$B$2,ROW(),"")</f>
        <v/>
      </c>
      <c r="B1090" s="29" t="str">
        <f>IF(E1090=仮名検索!$B$2,ROW(),"")</f>
        <v/>
      </c>
      <c r="C1090" s="29" t="str">
        <f>IF(H1090=書名検索!$B$2,ROW(),"")</f>
        <v/>
      </c>
      <c r="D1090" s="79" t="s">
        <v>2802</v>
      </c>
      <c r="E1090" s="79" t="s">
        <v>2803</v>
      </c>
      <c r="F1090" s="80" t="s">
        <v>222</v>
      </c>
      <c r="G1090" s="80">
        <v>47</v>
      </c>
      <c r="H1090" s="83" t="s">
        <v>2804</v>
      </c>
      <c r="I1090" s="79" t="s">
        <v>1511</v>
      </c>
    </row>
    <row r="1091" spans="1:9" ht="12.75" customHeight="1">
      <c r="A1091" s="29" t="str">
        <f>IF(D1091=著作者名検索!$B$2,ROW(),"")</f>
        <v/>
      </c>
      <c r="B1091" s="29" t="str">
        <f>IF(E1091=仮名検索!$B$2,ROW(),"")</f>
        <v/>
      </c>
      <c r="C1091" s="29" t="str">
        <f>IF(H1091=書名検索!$B$2,ROW(),"")</f>
        <v/>
      </c>
      <c r="D1091" s="84" t="s">
        <v>2805</v>
      </c>
      <c r="E1091" s="84" t="s">
        <v>2806</v>
      </c>
      <c r="F1091" s="85" t="s">
        <v>24</v>
      </c>
      <c r="G1091" s="85">
        <v>85</v>
      </c>
      <c r="H1091" s="86" t="s">
        <v>2807</v>
      </c>
      <c r="I1091" s="84" t="s">
        <v>130</v>
      </c>
    </row>
    <row r="1092" spans="1:9" ht="12.75" customHeight="1">
      <c r="A1092" s="29" t="str">
        <f>IF(D1092=著作者名検索!$B$2,ROW(),"")</f>
        <v/>
      </c>
      <c r="B1092" s="29" t="str">
        <f>IF(E1092=仮名検索!$B$2,ROW(),"")</f>
        <v/>
      </c>
      <c r="C1092" s="29" t="str">
        <f>IF(H1092=書名検索!$B$2,ROW(),"")</f>
        <v/>
      </c>
      <c r="D1092" s="87" t="s">
        <v>2805</v>
      </c>
      <c r="E1092" s="87" t="s">
        <v>2806</v>
      </c>
      <c r="F1092" s="88" t="s">
        <v>75</v>
      </c>
      <c r="G1092" s="88">
        <v>267</v>
      </c>
      <c r="H1092" s="89" t="s">
        <v>2808</v>
      </c>
      <c r="I1092" s="51" t="s">
        <v>21</v>
      </c>
    </row>
    <row r="1093" spans="1:9" ht="12.75" customHeight="1">
      <c r="A1093" s="29" t="str">
        <f>IF(D1093=著作者名検索!$B$2,ROW(),"")</f>
        <v/>
      </c>
      <c r="B1093" s="29" t="str">
        <f>IF(E1093=仮名検索!$B$2,ROW(),"")</f>
        <v/>
      </c>
      <c r="C1093" s="29" t="str">
        <f>IF(H1093=書名検索!$B$2,ROW(),"")</f>
        <v/>
      </c>
      <c r="D1093" s="79" t="s">
        <v>2805</v>
      </c>
      <c r="E1093" s="79" t="s">
        <v>2806</v>
      </c>
      <c r="F1093" s="80" t="s">
        <v>115</v>
      </c>
      <c r="G1093" s="80" t="s">
        <v>2809</v>
      </c>
      <c r="H1093" s="81" t="s">
        <v>2810</v>
      </c>
      <c r="I1093" s="82" t="s">
        <v>2810</v>
      </c>
    </row>
    <row r="1094" spans="1:9" ht="12.75" customHeight="1">
      <c r="A1094" s="29" t="str">
        <f>IF(D1094=著作者名検索!$B$2,ROW(),"")</f>
        <v/>
      </c>
      <c r="B1094" s="29" t="str">
        <f>IF(E1094=仮名検索!$B$2,ROW(),"")</f>
        <v/>
      </c>
      <c r="C1094" s="29" t="str">
        <f>IF(H1094=書名検索!$B$2,ROW(),"")</f>
        <v/>
      </c>
      <c r="D1094" s="90" t="s">
        <v>2811</v>
      </c>
      <c r="E1094" s="91" t="s">
        <v>2812</v>
      </c>
      <c r="F1094" s="92" t="s">
        <v>28</v>
      </c>
      <c r="G1094" s="92" t="s">
        <v>29</v>
      </c>
      <c r="H1094" s="93" t="s">
        <v>2813</v>
      </c>
      <c r="I1094" s="91" t="s">
        <v>99</v>
      </c>
    </row>
    <row r="1095" spans="1:9" ht="12.75" customHeight="1">
      <c r="A1095" s="29" t="str">
        <f>IF(D1095=著作者名検索!$B$2,ROW(),"")</f>
        <v/>
      </c>
      <c r="B1095" s="29" t="str">
        <f>IF(E1095=仮名検索!$B$2,ROW(),"")</f>
        <v/>
      </c>
      <c r="C1095" s="29" t="str">
        <f>IF(H1095=書名検索!$B$2,ROW(),"")</f>
        <v/>
      </c>
      <c r="D1095" s="79" t="s">
        <v>2814</v>
      </c>
      <c r="E1095" s="79" t="s">
        <v>2815</v>
      </c>
      <c r="F1095" s="80" t="s">
        <v>162</v>
      </c>
      <c r="G1095" s="80" t="s">
        <v>1467</v>
      </c>
      <c r="H1095" s="83" t="s">
        <v>2816</v>
      </c>
      <c r="I1095" s="79" t="s">
        <v>1466</v>
      </c>
    </row>
    <row r="1096" spans="1:9" ht="12.75" customHeight="1">
      <c r="A1096" s="29" t="str">
        <f>IF(D1096=著作者名検索!$B$2,ROW(),"")</f>
        <v/>
      </c>
      <c r="B1096" s="29" t="str">
        <f>IF(E1096=仮名検索!$B$2,ROW(),"")</f>
        <v/>
      </c>
      <c r="C1096" s="29" t="str">
        <f>IF(H1096=書名検索!$B$2,ROW(),"")</f>
        <v/>
      </c>
      <c r="D1096" s="90" t="s">
        <v>2817</v>
      </c>
      <c r="E1096" s="90" t="s">
        <v>2818</v>
      </c>
      <c r="F1096" s="92" t="s">
        <v>34</v>
      </c>
      <c r="G1096" s="94" t="s">
        <v>43</v>
      </c>
      <c r="H1096" s="93" t="s">
        <v>2819</v>
      </c>
      <c r="I1096" s="91" t="s">
        <v>136</v>
      </c>
    </row>
    <row r="1097" spans="1:9" ht="12.75" customHeight="1">
      <c r="A1097" s="29" t="str">
        <f>IF(D1097=著作者名検索!$B$2,ROW(),"")</f>
        <v/>
      </c>
      <c r="B1097" s="29" t="str">
        <f>IF(E1097=仮名検索!$B$2,ROW(),"")</f>
        <v/>
      </c>
      <c r="C1097" s="29" t="str">
        <f>IF(H1097=書名検索!$B$2,ROW(),"")</f>
        <v/>
      </c>
      <c r="D1097" s="87" t="s">
        <v>2820</v>
      </c>
      <c r="E1097" s="87" t="s">
        <v>2820</v>
      </c>
      <c r="F1097" s="88" t="s">
        <v>18</v>
      </c>
      <c r="G1097" s="88" t="s">
        <v>495</v>
      </c>
      <c r="H1097" s="89" t="s">
        <v>2821</v>
      </c>
      <c r="I1097" s="51" t="s">
        <v>21</v>
      </c>
    </row>
    <row r="1098" spans="1:9" ht="12.75" customHeight="1">
      <c r="A1098" s="29" t="str">
        <f>IF(D1098=著作者名検索!$B$2,ROW(),"")</f>
        <v/>
      </c>
      <c r="B1098" s="29" t="str">
        <f>IF(E1098=仮名検索!$B$2,ROW(),"")</f>
        <v/>
      </c>
      <c r="C1098" s="29" t="str">
        <f>IF(H1098=書名検索!$B$2,ROW(),"")</f>
        <v/>
      </c>
      <c r="D1098" s="90" t="s">
        <v>2822</v>
      </c>
      <c r="E1098" s="96" t="s">
        <v>2823</v>
      </c>
      <c r="F1098" s="92" t="s">
        <v>65</v>
      </c>
      <c r="G1098" s="92" t="s">
        <v>43</v>
      </c>
      <c r="H1098" s="93" t="s">
        <v>2824</v>
      </c>
      <c r="I1098" s="91" t="s">
        <v>312</v>
      </c>
    </row>
    <row r="1099" spans="1:9" ht="12.75" customHeight="1">
      <c r="A1099" s="29" t="str">
        <f>IF(D1099=著作者名検索!$B$2,ROW(),"")</f>
        <v/>
      </c>
      <c r="B1099" s="29" t="str">
        <f>IF(E1099=仮名検索!$B$2,ROW(),"")</f>
        <v/>
      </c>
      <c r="C1099" s="29" t="str">
        <f>IF(H1099=書名検索!$B$2,ROW(),"")</f>
        <v/>
      </c>
      <c r="D1099" s="84" t="s">
        <v>2825</v>
      </c>
      <c r="E1099" s="84" t="s">
        <v>2826</v>
      </c>
      <c r="F1099" s="85" t="s">
        <v>48</v>
      </c>
      <c r="G1099" s="85" t="s">
        <v>49</v>
      </c>
      <c r="H1099" s="86" t="s">
        <v>2323</v>
      </c>
      <c r="I1099" s="84" t="s">
        <v>51</v>
      </c>
    </row>
    <row r="1100" spans="1:9" ht="12.75" customHeight="1">
      <c r="A1100" s="29" t="str">
        <f>IF(D1100=著作者名検索!$B$2,ROW(),"")</f>
        <v/>
      </c>
      <c r="B1100" s="29" t="str">
        <f>IF(E1100=仮名検索!$B$2,ROW(),"")</f>
        <v/>
      </c>
      <c r="C1100" s="29" t="str">
        <f>IF(H1100=書名検索!$B$2,ROW(),"")</f>
        <v/>
      </c>
      <c r="D1100" s="84" t="s">
        <v>2827</v>
      </c>
      <c r="E1100" s="84" t="s">
        <v>2828</v>
      </c>
      <c r="F1100" s="85" t="s">
        <v>226</v>
      </c>
      <c r="G1100" s="85" t="s">
        <v>167</v>
      </c>
      <c r="H1100" s="86" t="s">
        <v>2829</v>
      </c>
      <c r="I1100" s="84" t="s">
        <v>240</v>
      </c>
    </row>
    <row r="1101" spans="1:9" ht="12.75" customHeight="1">
      <c r="A1101" s="29" t="str">
        <f>IF(D1101=著作者名検索!$B$2,ROW(),"")</f>
        <v/>
      </c>
      <c r="B1101" s="29" t="str">
        <f>IF(E1101=仮名検索!$B$2,ROW(),"")</f>
        <v/>
      </c>
      <c r="C1101" s="29" t="str">
        <f>IF(H1101=書名検索!$B$2,ROW(),"")</f>
        <v/>
      </c>
      <c r="D1101" s="90" t="s">
        <v>2830</v>
      </c>
      <c r="E1101" s="91" t="s">
        <v>2831</v>
      </c>
      <c r="F1101" s="92" t="s">
        <v>28</v>
      </c>
      <c r="G1101" s="92" t="s">
        <v>29</v>
      </c>
      <c r="H1101" s="93" t="s">
        <v>2832</v>
      </c>
      <c r="I1101" s="91" t="s">
        <v>31</v>
      </c>
    </row>
    <row r="1102" spans="1:9" ht="12.75" customHeight="1">
      <c r="A1102" s="29" t="str">
        <f>IF(D1102=著作者名検索!$B$2,ROW(),"")</f>
        <v/>
      </c>
      <c r="B1102" s="29" t="str">
        <f>IF(E1102=仮名検索!$B$2,ROW(),"")</f>
        <v/>
      </c>
      <c r="C1102" s="29" t="str">
        <f>IF(H1102=書名検索!$B$2,ROW(),"")</f>
        <v/>
      </c>
      <c r="D1102" s="84" t="s">
        <v>2833</v>
      </c>
      <c r="E1102" s="84" t="s">
        <v>2834</v>
      </c>
      <c r="F1102" s="85" t="s">
        <v>48</v>
      </c>
      <c r="G1102" s="85" t="s">
        <v>703</v>
      </c>
      <c r="H1102" s="86" t="s">
        <v>2835</v>
      </c>
      <c r="I1102" s="79" t="s">
        <v>705</v>
      </c>
    </row>
    <row r="1103" spans="1:9" ht="12.75" customHeight="1">
      <c r="A1103" s="29" t="str">
        <f>IF(D1103=著作者名検索!$B$2,ROW(),"")</f>
        <v/>
      </c>
      <c r="B1103" s="29" t="str">
        <f>IF(E1103=仮名検索!$B$2,ROW(),"")</f>
        <v/>
      </c>
      <c r="C1103" s="29" t="str">
        <f>IF(H1103=書名検索!$B$2,ROW(),"")</f>
        <v/>
      </c>
      <c r="D1103" s="90" t="s">
        <v>2836</v>
      </c>
      <c r="E1103" s="90" t="s">
        <v>2837</v>
      </c>
      <c r="F1103" s="92" t="s">
        <v>34</v>
      </c>
      <c r="G1103" s="94" t="s">
        <v>43</v>
      </c>
      <c r="H1103" s="93" t="s">
        <v>2838</v>
      </c>
      <c r="I1103" s="91" t="s">
        <v>136</v>
      </c>
    </row>
    <row r="1104" spans="1:9" ht="12.75" customHeight="1">
      <c r="A1104" s="29" t="str">
        <f>IF(D1104=著作者名検索!$B$2,ROW(),"")</f>
        <v/>
      </c>
      <c r="B1104" s="29" t="str">
        <f>IF(E1104=仮名検索!$B$2,ROW(),"")</f>
        <v/>
      </c>
      <c r="C1104" s="29" t="str">
        <f>IF(H1104=書名検索!$B$2,ROW(),"")</f>
        <v/>
      </c>
      <c r="D1104" s="97" t="s">
        <v>2839</v>
      </c>
      <c r="E1104" s="87" t="s">
        <v>2840</v>
      </c>
      <c r="F1104" s="88" t="s">
        <v>48</v>
      </c>
      <c r="G1104" s="88" t="s">
        <v>814</v>
      </c>
      <c r="H1104" s="98" t="s">
        <v>2841</v>
      </c>
      <c r="I1104" s="51" t="s">
        <v>816</v>
      </c>
    </row>
    <row r="1105" spans="1:9" ht="12.75" customHeight="1">
      <c r="A1105" s="29" t="str">
        <f>IF(D1105=著作者名検索!$B$2,ROW(),"")</f>
        <v/>
      </c>
      <c r="B1105" s="29" t="str">
        <f>IF(E1105=仮名検索!$B$2,ROW(),"")</f>
        <v/>
      </c>
      <c r="C1105" s="29" t="str">
        <f>IF(H1105=書名検索!$B$2,ROW(),"")</f>
        <v/>
      </c>
      <c r="D1105" s="87" t="s">
        <v>2842</v>
      </c>
      <c r="E1105" s="87" t="s">
        <v>2843</v>
      </c>
      <c r="F1105" s="88" t="s">
        <v>226</v>
      </c>
      <c r="G1105" s="88" t="s">
        <v>454</v>
      </c>
      <c r="H1105" s="99" t="s">
        <v>2844</v>
      </c>
      <c r="I1105" s="51" t="s">
        <v>21</v>
      </c>
    </row>
    <row r="1106" spans="1:9" ht="12.75" customHeight="1">
      <c r="A1106" s="29" t="str">
        <f>IF(D1106=著作者名検索!$B$2,ROW(),"")</f>
        <v/>
      </c>
      <c r="B1106" s="29" t="str">
        <f>IF(E1106=仮名検索!$B$2,ROW(),"")</f>
        <v/>
      </c>
      <c r="C1106" s="29" t="str">
        <f>IF(H1106=書名検索!$B$2,ROW(),"")</f>
        <v/>
      </c>
      <c r="D1106" s="84" t="s">
        <v>2845</v>
      </c>
      <c r="E1106" s="84" t="s">
        <v>2846</v>
      </c>
      <c r="F1106" s="85" t="s">
        <v>24</v>
      </c>
      <c r="G1106" s="85">
        <v>187</v>
      </c>
      <c r="H1106" s="86" t="s">
        <v>2847</v>
      </c>
      <c r="I1106" s="84" t="s">
        <v>728</v>
      </c>
    </row>
    <row r="1107" spans="1:9" ht="12.75" customHeight="1">
      <c r="A1107" s="29" t="str">
        <f>IF(D1107=著作者名検索!$B$2,ROW(),"")</f>
        <v/>
      </c>
      <c r="B1107" s="29" t="str">
        <f>IF(E1107=仮名検索!$B$2,ROW(),"")</f>
        <v/>
      </c>
      <c r="C1107" s="29" t="str">
        <f>IF(H1107=書名検索!$B$2,ROW(),"")</f>
        <v/>
      </c>
      <c r="D1107" s="90" t="s">
        <v>2848</v>
      </c>
      <c r="E1107" s="91" t="s">
        <v>2849</v>
      </c>
      <c r="F1107" s="92" t="s">
        <v>28</v>
      </c>
      <c r="G1107" s="92" t="s">
        <v>29</v>
      </c>
      <c r="H1107" s="93" t="s">
        <v>2850</v>
      </c>
      <c r="I1107" s="91" t="s">
        <v>1360</v>
      </c>
    </row>
    <row r="1108" spans="1:9" ht="12.75" customHeight="1">
      <c r="A1108" s="29" t="str">
        <f>IF(D1108=著作者名検索!$B$2,ROW(),"")</f>
        <v/>
      </c>
      <c r="B1108" s="29" t="str">
        <f>IF(E1108=仮名検索!$B$2,ROW(),"")</f>
        <v/>
      </c>
      <c r="C1108" s="29" t="str">
        <f>IF(H1108=書名検索!$B$2,ROW(),"")</f>
        <v/>
      </c>
      <c r="D1108" s="87" t="s">
        <v>2851</v>
      </c>
      <c r="E1108" s="87" t="s">
        <v>2852</v>
      </c>
      <c r="F1108" s="88" t="s">
        <v>226</v>
      </c>
      <c r="G1108" s="88" t="s">
        <v>741</v>
      </c>
      <c r="H1108" s="89" t="s">
        <v>2853</v>
      </c>
      <c r="I1108" s="51" t="s">
        <v>21</v>
      </c>
    </row>
    <row r="1109" spans="1:9" ht="12.75" customHeight="1">
      <c r="A1109" s="29" t="str">
        <f>IF(D1109=著作者名検索!$B$2,ROW(),"")</f>
        <v/>
      </c>
      <c r="B1109" s="29" t="str">
        <f>IF(E1109=仮名検索!$B$2,ROW(),"")</f>
        <v/>
      </c>
      <c r="C1109" s="29" t="str">
        <f>IF(H1109=書名検索!$B$2,ROW(),"")</f>
        <v/>
      </c>
      <c r="D1109" s="90" t="s">
        <v>2854</v>
      </c>
      <c r="E1109" s="96" t="s">
        <v>2855</v>
      </c>
      <c r="F1109" s="92" t="s">
        <v>65</v>
      </c>
      <c r="G1109" s="92" t="s">
        <v>29</v>
      </c>
      <c r="H1109" s="93" t="s">
        <v>2856</v>
      </c>
      <c r="I1109" s="91" t="s">
        <v>190</v>
      </c>
    </row>
    <row r="1110" spans="1:9" ht="12.75" customHeight="1">
      <c r="A1110" s="29" t="str">
        <f>IF(D1110=著作者名検索!$B$2,ROW(),"")</f>
        <v/>
      </c>
      <c r="B1110" s="29" t="str">
        <f>IF(E1110=仮名検索!$B$2,ROW(),"")</f>
        <v/>
      </c>
      <c r="C1110" s="29" t="str">
        <f>IF(H1110=書名検索!$B$2,ROW(),"")</f>
        <v/>
      </c>
      <c r="D1110" s="84" t="s">
        <v>2857</v>
      </c>
      <c r="E1110" s="84" t="s">
        <v>2858</v>
      </c>
      <c r="F1110" s="85" t="s">
        <v>85</v>
      </c>
      <c r="G1110" s="85" t="s">
        <v>814</v>
      </c>
      <c r="H1110" s="86" t="s">
        <v>2859</v>
      </c>
      <c r="I1110" s="84" t="s">
        <v>806</v>
      </c>
    </row>
    <row r="1111" spans="1:9" ht="12.75" customHeight="1">
      <c r="A1111" s="29" t="str">
        <f>IF(D1111=著作者名検索!$B$2,ROW(),"")</f>
        <v/>
      </c>
      <c r="B1111" s="29" t="str">
        <f>IF(E1111=仮名検索!$B$2,ROW(),"")</f>
        <v/>
      </c>
      <c r="C1111" s="29" t="str">
        <f>IF(H1111=書名検索!$B$2,ROW(),"")</f>
        <v/>
      </c>
      <c r="D1111" s="87" t="s">
        <v>2860</v>
      </c>
      <c r="E1111" s="87" t="s">
        <v>2861</v>
      </c>
      <c r="F1111" s="88" t="s">
        <v>75</v>
      </c>
      <c r="G1111" s="88">
        <v>268</v>
      </c>
      <c r="H1111" s="89" t="s">
        <v>2862</v>
      </c>
      <c r="I1111" s="51" t="s">
        <v>21</v>
      </c>
    </row>
    <row r="1112" spans="1:9" ht="12.75" customHeight="1">
      <c r="A1112" s="29" t="str">
        <f>IF(D1112=著作者名検索!$B$2,ROW(),"")</f>
        <v/>
      </c>
      <c r="B1112" s="29" t="str">
        <f>IF(E1112=仮名検索!$B$2,ROW(),"")</f>
        <v/>
      </c>
      <c r="C1112" s="29" t="str">
        <f>IF(H1112=書名検索!$B$2,ROW(),"")</f>
        <v/>
      </c>
      <c r="D1112" s="90" t="s">
        <v>2863</v>
      </c>
      <c r="E1112" s="96" t="s">
        <v>2864</v>
      </c>
      <c r="F1112" s="92" t="s">
        <v>65</v>
      </c>
      <c r="G1112" s="92" t="s">
        <v>43</v>
      </c>
      <c r="H1112" s="93" t="s">
        <v>2865</v>
      </c>
      <c r="I1112" s="91" t="s">
        <v>318</v>
      </c>
    </row>
    <row r="1113" spans="1:9" ht="12.75" customHeight="1">
      <c r="A1113" s="29" t="str">
        <f>IF(D1113=著作者名検索!$B$2,ROW(),"")</f>
        <v/>
      </c>
      <c r="B1113" s="29" t="str">
        <f>IF(E1113=仮名検索!$B$2,ROW(),"")</f>
        <v/>
      </c>
      <c r="C1113" s="29" t="str">
        <f>IF(H1113=書名検索!$B$2,ROW(),"")</f>
        <v/>
      </c>
      <c r="D1113" s="79" t="s">
        <v>2866</v>
      </c>
      <c r="E1113" s="79" t="s">
        <v>2867</v>
      </c>
      <c r="F1113" s="80" t="s">
        <v>28</v>
      </c>
      <c r="G1113" s="80">
        <v>62</v>
      </c>
      <c r="H1113" s="83" t="s">
        <v>2868</v>
      </c>
      <c r="I1113" s="79" t="s">
        <v>1313</v>
      </c>
    </row>
    <row r="1114" spans="1:9" ht="12.75" customHeight="1">
      <c r="A1114" s="29" t="str">
        <f>IF(D1114=著作者名検索!$B$2,ROW(),"")</f>
        <v/>
      </c>
      <c r="B1114" s="29" t="str">
        <f>IF(E1114=仮名検索!$B$2,ROW(),"")</f>
        <v/>
      </c>
      <c r="C1114" s="29" t="str">
        <f>IF(H1114=書名検索!$B$2,ROW(),"")</f>
        <v/>
      </c>
      <c r="D1114" s="79" t="s">
        <v>2866</v>
      </c>
      <c r="E1114" s="79" t="s">
        <v>2867</v>
      </c>
      <c r="F1114" s="80" t="s">
        <v>115</v>
      </c>
      <c r="G1114" s="80">
        <v>63</v>
      </c>
      <c r="H1114" s="83" t="s">
        <v>2869</v>
      </c>
      <c r="I1114" s="79" t="s">
        <v>279</v>
      </c>
    </row>
    <row r="1115" spans="1:9" ht="12.75" customHeight="1">
      <c r="A1115" s="29" t="str">
        <f>IF(D1115=著作者名検索!$B$2,ROW(),"")</f>
        <v/>
      </c>
      <c r="B1115" s="29" t="str">
        <f>IF(E1115=仮名検索!$B$2,ROW(),"")</f>
        <v/>
      </c>
      <c r="C1115" s="29" t="str">
        <f>IF(H1115=書名検索!$B$2,ROW(),"")</f>
        <v/>
      </c>
      <c r="D1115" s="79" t="s">
        <v>2866</v>
      </c>
      <c r="E1115" s="79" t="s">
        <v>2867</v>
      </c>
      <c r="F1115" s="80" t="s">
        <v>65</v>
      </c>
      <c r="G1115" s="80">
        <v>94</v>
      </c>
      <c r="H1115" s="83" t="s">
        <v>2870</v>
      </c>
      <c r="I1115" s="79" t="s">
        <v>924</v>
      </c>
    </row>
    <row r="1116" spans="1:9" ht="12.75" customHeight="1">
      <c r="A1116" s="29" t="str">
        <f>IF(D1116=著作者名検索!$B$2,ROW(),"")</f>
        <v/>
      </c>
      <c r="B1116" s="29" t="str">
        <f>IF(E1116=仮名検索!$B$2,ROW(),"")</f>
        <v/>
      </c>
      <c r="C1116" s="29" t="str">
        <f>IF(H1116=書名検索!$B$2,ROW(),"")</f>
        <v/>
      </c>
      <c r="D1116" s="79" t="s">
        <v>2866</v>
      </c>
      <c r="E1116" s="79" t="s">
        <v>2867</v>
      </c>
      <c r="F1116" s="80" t="s">
        <v>222</v>
      </c>
      <c r="G1116" s="80">
        <v>139</v>
      </c>
      <c r="H1116" s="83" t="s">
        <v>2871</v>
      </c>
      <c r="I1116" s="79" t="s">
        <v>1378</v>
      </c>
    </row>
    <row r="1117" spans="1:9" ht="12.75" customHeight="1">
      <c r="A1117" s="29" t="str">
        <f>IF(D1117=著作者名検索!$B$2,ROW(),"")</f>
        <v/>
      </c>
      <c r="B1117" s="29" t="str">
        <f>IF(E1117=仮名検索!$B$2,ROW(),"")</f>
        <v/>
      </c>
      <c r="C1117" s="29" t="str">
        <f>IF(H1117=書名検索!$B$2,ROW(),"")</f>
        <v/>
      </c>
      <c r="D1117" s="79" t="s">
        <v>2866</v>
      </c>
      <c r="E1117" s="79" t="s">
        <v>2867</v>
      </c>
      <c r="F1117" s="80" t="s">
        <v>115</v>
      </c>
      <c r="G1117" s="80">
        <v>232</v>
      </c>
      <c r="H1117" s="83" t="s">
        <v>2870</v>
      </c>
      <c r="I1117" s="79" t="s">
        <v>2872</v>
      </c>
    </row>
    <row r="1118" spans="1:9" ht="12.75" customHeight="1">
      <c r="A1118" s="29" t="str">
        <f>IF(D1118=著作者名検索!$B$2,ROW(),"")</f>
        <v/>
      </c>
      <c r="B1118" s="29" t="str">
        <f>IF(E1118=仮名検索!$B$2,ROW(),"")</f>
        <v/>
      </c>
      <c r="C1118" s="29" t="str">
        <f>IF(H1118=書名検索!$B$2,ROW(),"")</f>
        <v/>
      </c>
      <c r="D1118" s="79" t="s">
        <v>2866</v>
      </c>
      <c r="E1118" s="79" t="s">
        <v>2867</v>
      </c>
      <c r="F1118" s="80" t="s">
        <v>162</v>
      </c>
      <c r="G1118" s="80" t="s">
        <v>1204</v>
      </c>
      <c r="H1118" s="83" t="s">
        <v>2873</v>
      </c>
      <c r="I1118" s="79" t="s">
        <v>378</v>
      </c>
    </row>
    <row r="1119" spans="1:9" ht="12.75" customHeight="1">
      <c r="A1119" s="29" t="str">
        <f>IF(D1119=著作者名検索!$B$2,ROW(),"")</f>
        <v/>
      </c>
      <c r="B1119" s="29" t="str">
        <f>IF(E1119=仮名検索!$B$2,ROW(),"")</f>
        <v/>
      </c>
      <c r="C1119" s="29" t="str">
        <f>IF(H1119=書名検索!$B$2,ROW(),"")</f>
        <v/>
      </c>
      <c r="D1119" s="84" t="s">
        <v>2874</v>
      </c>
      <c r="E1119" s="84" t="s">
        <v>2875</v>
      </c>
      <c r="F1119" s="85" t="s">
        <v>85</v>
      </c>
      <c r="G1119" s="85" t="s">
        <v>1006</v>
      </c>
      <c r="H1119" s="86" t="s">
        <v>2876</v>
      </c>
      <c r="I1119" s="86" t="s">
        <v>1008</v>
      </c>
    </row>
    <row r="1120" spans="1:9" ht="12.75" customHeight="1">
      <c r="A1120" s="29" t="str">
        <f>IF(D1120=著作者名検索!$B$2,ROW(),"")</f>
        <v/>
      </c>
      <c r="B1120" s="29" t="str">
        <f>IF(E1120=仮名検索!$B$2,ROW(),"")</f>
        <v/>
      </c>
      <c r="C1120" s="29" t="str">
        <f>IF(H1120=書名検索!$B$2,ROW(),"")</f>
        <v/>
      </c>
      <c r="D1120" s="79" t="s">
        <v>2877</v>
      </c>
      <c r="E1120" s="79" t="s">
        <v>2878</v>
      </c>
      <c r="F1120" s="80" t="s">
        <v>853</v>
      </c>
      <c r="G1120" s="80" t="s">
        <v>2879</v>
      </c>
      <c r="H1120" s="83" t="s">
        <v>2880</v>
      </c>
      <c r="I1120" s="83" t="s">
        <v>2881</v>
      </c>
    </row>
    <row r="1121" spans="1:9" ht="12.75" customHeight="1">
      <c r="A1121" s="29" t="str">
        <f>IF(D1121=著作者名検索!$B$2,ROW(),"")</f>
        <v/>
      </c>
      <c r="B1121" s="29" t="str">
        <f>IF(E1121=仮名検索!$B$2,ROW(),"")</f>
        <v/>
      </c>
      <c r="C1121" s="29" t="str">
        <f>IF(H1121=書名検索!$B$2,ROW(),"")</f>
        <v/>
      </c>
      <c r="D1121" s="84" t="s">
        <v>2877</v>
      </c>
      <c r="E1121" s="84" t="s">
        <v>2878</v>
      </c>
      <c r="F1121" s="85" t="s">
        <v>48</v>
      </c>
      <c r="G1121" s="85" t="s">
        <v>1592</v>
      </c>
      <c r="H1121" s="86" t="s">
        <v>2882</v>
      </c>
      <c r="I1121" s="86" t="s">
        <v>2883</v>
      </c>
    </row>
    <row r="1122" spans="1:9" ht="12.75" customHeight="1">
      <c r="A1122" s="29" t="str">
        <f>IF(D1122=著作者名検索!$B$2,ROW(),"")</f>
        <v/>
      </c>
      <c r="B1122" s="29" t="str">
        <f>IF(E1122=仮名検索!$B$2,ROW(),"")</f>
        <v/>
      </c>
      <c r="C1122" s="29" t="str">
        <f>IF(H1122=書名検索!$B$2,ROW(),"")</f>
        <v/>
      </c>
      <c r="D1122" s="84" t="s">
        <v>2877</v>
      </c>
      <c r="E1122" s="84" t="s">
        <v>2878</v>
      </c>
      <c r="F1122" s="85" t="s">
        <v>48</v>
      </c>
      <c r="G1122" s="85" t="s">
        <v>1592</v>
      </c>
      <c r="H1122" s="86" t="s">
        <v>2884</v>
      </c>
      <c r="I1122" s="86" t="s">
        <v>2883</v>
      </c>
    </row>
    <row r="1123" spans="1:9" ht="12.75" customHeight="1">
      <c r="A1123" s="29" t="str">
        <f>IF(D1123=著作者名検索!$B$2,ROW(),"")</f>
        <v/>
      </c>
      <c r="B1123" s="29" t="str">
        <f>IF(E1123=仮名検索!$B$2,ROW(),"")</f>
        <v/>
      </c>
      <c r="C1123" s="29" t="str">
        <f>IF(H1123=書名検索!$B$2,ROW(),"")</f>
        <v/>
      </c>
      <c r="D1123" s="79" t="s">
        <v>2877</v>
      </c>
      <c r="E1123" s="79" t="s">
        <v>2878</v>
      </c>
      <c r="F1123" s="80" t="s">
        <v>853</v>
      </c>
      <c r="G1123" s="80" t="s">
        <v>2510</v>
      </c>
      <c r="H1123" s="83" t="s">
        <v>2885</v>
      </c>
      <c r="I1123" s="83" t="s">
        <v>2886</v>
      </c>
    </row>
    <row r="1124" spans="1:9" ht="12.75" customHeight="1">
      <c r="A1124" s="29" t="str">
        <f>IF(D1124=著作者名検索!$B$2,ROW(),"")</f>
        <v/>
      </c>
      <c r="B1124" s="29" t="str">
        <f>IF(E1124=仮名検索!$B$2,ROW(),"")</f>
        <v/>
      </c>
      <c r="C1124" s="29" t="str">
        <f>IF(H1124=書名検索!$B$2,ROW(),"")</f>
        <v/>
      </c>
      <c r="D1124" s="90" t="s">
        <v>2887</v>
      </c>
      <c r="E1124" s="91" t="s">
        <v>2888</v>
      </c>
      <c r="F1124" s="92" t="s">
        <v>28</v>
      </c>
      <c r="G1124" s="92" t="s">
        <v>29</v>
      </c>
      <c r="H1124" s="93" t="s">
        <v>2889</v>
      </c>
      <c r="I1124" s="100" t="s">
        <v>31</v>
      </c>
    </row>
    <row r="1125" spans="1:9" ht="12.75" customHeight="1">
      <c r="A1125" s="29" t="str">
        <f>IF(D1125=著作者名検索!$B$2,ROW(),"")</f>
        <v/>
      </c>
      <c r="B1125" s="29" t="str">
        <f>IF(E1125=仮名検索!$B$2,ROW(),"")</f>
        <v/>
      </c>
      <c r="C1125" s="29" t="str">
        <f>IF(H1125=書名検索!$B$2,ROW(),"")</f>
        <v/>
      </c>
      <c r="D1125" s="87" t="s">
        <v>2890</v>
      </c>
      <c r="E1125" s="87" t="s">
        <v>2891</v>
      </c>
      <c r="F1125" s="88" t="s">
        <v>75</v>
      </c>
      <c r="G1125" s="88">
        <v>268</v>
      </c>
      <c r="H1125" s="89" t="s">
        <v>2892</v>
      </c>
      <c r="I1125" s="101" t="s">
        <v>21</v>
      </c>
    </row>
    <row r="1126" spans="1:9" ht="12.75" customHeight="1">
      <c r="A1126" s="29" t="str">
        <f>IF(D1126=著作者名検索!$B$2,ROW(),"")</f>
        <v/>
      </c>
      <c r="B1126" s="29" t="str">
        <f>IF(E1126=仮名検索!$B$2,ROW(),"")</f>
        <v/>
      </c>
      <c r="C1126" s="29" t="str">
        <f>IF(H1126=書名検索!$B$2,ROW(),"")</f>
        <v/>
      </c>
      <c r="D1126" s="84" t="s">
        <v>2893</v>
      </c>
      <c r="E1126" s="84" t="s">
        <v>2894</v>
      </c>
      <c r="F1126" s="85" t="s">
        <v>226</v>
      </c>
      <c r="G1126" s="85" t="s">
        <v>2297</v>
      </c>
      <c r="H1126" s="86" t="s">
        <v>2895</v>
      </c>
      <c r="I1126" s="86" t="s">
        <v>2299</v>
      </c>
    </row>
    <row r="1127" spans="1:9" ht="12.75" customHeight="1">
      <c r="A1127" s="29" t="str">
        <f>IF(D1127=著作者名検索!$B$2,ROW(),"")</f>
        <v/>
      </c>
      <c r="B1127" s="29" t="str">
        <f>IF(E1127=仮名検索!$B$2,ROW(),"")</f>
        <v/>
      </c>
      <c r="C1127" s="29" t="str">
        <f>IF(H1127=書名検索!$B$2,ROW(),"")</f>
        <v/>
      </c>
      <c r="D1127" s="90" t="s">
        <v>2896</v>
      </c>
      <c r="E1127" s="90" t="s">
        <v>2897</v>
      </c>
      <c r="F1127" s="92" t="s">
        <v>34</v>
      </c>
      <c r="G1127" s="94" t="s">
        <v>43</v>
      </c>
      <c r="H1127" s="93" t="s">
        <v>2898</v>
      </c>
      <c r="I1127" s="100" t="s">
        <v>136</v>
      </c>
    </row>
    <row r="1128" spans="1:9" ht="12.75" customHeight="1">
      <c r="A1128" s="29" t="str">
        <f>IF(D1128=著作者名検索!$B$2,ROW(),"")</f>
        <v/>
      </c>
      <c r="B1128" s="29" t="str">
        <f>IF(E1128=仮名検索!$B$2,ROW(),"")</f>
        <v/>
      </c>
      <c r="C1128" s="29" t="str">
        <f>IF(H1128=書名検索!$B$2,ROW(),"")</f>
        <v/>
      </c>
      <c r="D1128" s="84" t="s">
        <v>2899</v>
      </c>
      <c r="E1128" s="84" t="s">
        <v>2900</v>
      </c>
      <c r="F1128" s="85" t="s">
        <v>85</v>
      </c>
      <c r="G1128" s="85" t="s">
        <v>167</v>
      </c>
      <c r="H1128" s="86" t="s">
        <v>2901</v>
      </c>
      <c r="I1128" s="86" t="s">
        <v>1219</v>
      </c>
    </row>
    <row r="1129" spans="1:9" ht="12.75" customHeight="1">
      <c r="A1129" s="29" t="str">
        <f>IF(D1129=著作者名検索!$B$2,ROW(),"")</f>
        <v/>
      </c>
      <c r="B1129" s="29" t="str">
        <f>IF(E1129=仮名検索!$B$2,ROW(),"")</f>
        <v/>
      </c>
      <c r="C1129" s="29" t="str">
        <f>IF(H1129=書名検索!$B$2,ROW(),"")</f>
        <v/>
      </c>
      <c r="D1129" s="84" t="s">
        <v>2899</v>
      </c>
      <c r="E1129" s="84" t="s">
        <v>2902</v>
      </c>
      <c r="F1129" s="85" t="s">
        <v>48</v>
      </c>
      <c r="G1129" s="85" t="s">
        <v>825</v>
      </c>
      <c r="H1129" s="86" t="s">
        <v>2903</v>
      </c>
      <c r="I1129" s="86" t="s">
        <v>1177</v>
      </c>
    </row>
    <row r="1130" spans="1:9" ht="12.75" customHeight="1">
      <c r="A1130" s="29" t="str">
        <f>IF(D1130=著作者名検索!$B$2,ROW(),"")</f>
        <v/>
      </c>
      <c r="B1130" s="29" t="str">
        <f>IF(E1130=仮名検索!$B$2,ROW(),"")</f>
        <v/>
      </c>
      <c r="C1130" s="29" t="str">
        <f>IF(H1130=書名検索!$B$2,ROW(),"")</f>
        <v/>
      </c>
      <c r="D1130" s="84" t="s">
        <v>2904</v>
      </c>
      <c r="E1130" s="84" t="s">
        <v>2905</v>
      </c>
      <c r="F1130" s="85" t="s">
        <v>226</v>
      </c>
      <c r="G1130" s="85" t="s">
        <v>1695</v>
      </c>
      <c r="H1130" s="86" t="s">
        <v>2906</v>
      </c>
      <c r="I1130" s="86" t="s">
        <v>1697</v>
      </c>
    </row>
    <row r="1131" spans="1:9" ht="12.75" customHeight="1">
      <c r="A1131" s="29" t="str">
        <f>IF(D1131=著作者名検索!$B$2,ROW(),"")</f>
        <v/>
      </c>
      <c r="B1131" s="29" t="str">
        <f>IF(E1131=仮名検索!$B$2,ROW(),"")</f>
        <v/>
      </c>
      <c r="C1131" s="29" t="str">
        <f>IF(H1131=書名検索!$B$2,ROW(),"")</f>
        <v/>
      </c>
      <c r="D1131" s="87" t="s">
        <v>2904</v>
      </c>
      <c r="E1131" s="87" t="s">
        <v>2905</v>
      </c>
      <c r="F1131" s="88" t="s">
        <v>85</v>
      </c>
      <c r="G1131" s="88" t="s">
        <v>953</v>
      </c>
      <c r="H1131" s="89" t="s">
        <v>2907</v>
      </c>
      <c r="I1131" s="101" t="s">
        <v>548</v>
      </c>
    </row>
    <row r="1132" spans="1:9" ht="12.75" customHeight="1">
      <c r="A1132" s="29" t="str">
        <f>IF(D1132=著作者名検索!$B$2,ROW(),"")</f>
        <v/>
      </c>
      <c r="B1132" s="29" t="str">
        <f>IF(E1132=仮名検索!$B$2,ROW(),"")</f>
        <v/>
      </c>
      <c r="C1132" s="29" t="str">
        <f>IF(H1132=書名検索!$B$2,ROW(),"")</f>
        <v/>
      </c>
      <c r="D1132" s="84" t="s">
        <v>2908</v>
      </c>
      <c r="E1132" s="84" t="s">
        <v>2909</v>
      </c>
      <c r="F1132" s="85" t="s">
        <v>226</v>
      </c>
      <c r="G1132" s="85" t="s">
        <v>526</v>
      </c>
      <c r="H1132" s="86" t="s">
        <v>2910</v>
      </c>
      <c r="I1132" s="86" t="s">
        <v>528</v>
      </c>
    </row>
    <row r="1133" spans="1:9" ht="12.75" customHeight="1">
      <c r="A1133" s="29" t="str">
        <f>IF(D1133=著作者名検索!$B$2,ROW(),"")</f>
        <v/>
      </c>
      <c r="B1133" s="29" t="str">
        <f>IF(E1133=仮名検索!$B$2,ROW(),"")</f>
        <v/>
      </c>
      <c r="C1133" s="29" t="str">
        <f>IF(H1133=書名検索!$B$2,ROW(),"")</f>
        <v/>
      </c>
      <c r="D1133" s="84" t="s">
        <v>2909</v>
      </c>
      <c r="E1133" s="84" t="s">
        <v>2909</v>
      </c>
      <c r="F1133" s="85" t="s">
        <v>48</v>
      </c>
      <c r="G1133" s="85" t="s">
        <v>49</v>
      </c>
      <c r="H1133" s="86" t="s">
        <v>2911</v>
      </c>
      <c r="I1133" s="86" t="s">
        <v>51</v>
      </c>
    </row>
    <row r="1134" spans="1:9" ht="12.75" customHeight="1">
      <c r="A1134" s="29" t="str">
        <f>IF(D1134=著作者名検索!$B$2,ROW(),"")</f>
        <v/>
      </c>
      <c r="B1134" s="29" t="str">
        <f>IF(E1134=仮名検索!$B$2,ROW(),"")</f>
        <v/>
      </c>
      <c r="C1134" s="29" t="str">
        <f>IF(H1134=書名検索!$B$2,ROW(),"")</f>
        <v/>
      </c>
      <c r="D1134" s="79" t="s">
        <v>2912</v>
      </c>
      <c r="E1134" s="79" t="s">
        <v>2913</v>
      </c>
      <c r="F1134" s="80" t="s">
        <v>115</v>
      </c>
      <c r="G1134" s="80">
        <v>42</v>
      </c>
      <c r="H1134" s="83" t="s">
        <v>2914</v>
      </c>
      <c r="I1134" s="83" t="s">
        <v>371</v>
      </c>
    </row>
    <row r="1135" spans="1:9" ht="12.75" customHeight="1">
      <c r="A1135" s="29" t="str">
        <f>IF(D1135=著作者名検索!$B$2,ROW(),"")</f>
        <v/>
      </c>
      <c r="B1135" s="29" t="str">
        <f>IF(E1135=仮名検索!$B$2,ROW(),"")</f>
        <v/>
      </c>
      <c r="C1135" s="29" t="str">
        <f>IF(H1135=書名検索!$B$2,ROW(),"")</f>
        <v/>
      </c>
      <c r="D1135" s="79" t="s">
        <v>2912</v>
      </c>
      <c r="E1135" s="79" t="s">
        <v>2913</v>
      </c>
      <c r="F1135" s="80" t="s">
        <v>65</v>
      </c>
      <c r="G1135" s="80">
        <v>70</v>
      </c>
      <c r="H1135" s="83" t="s">
        <v>2915</v>
      </c>
      <c r="I1135" s="83" t="s">
        <v>2916</v>
      </c>
    </row>
    <row r="1136" spans="1:9" ht="12.75" customHeight="1">
      <c r="A1136" s="29" t="str">
        <f>IF(D1136=著作者名検索!$B$2,ROW(),"")</f>
        <v/>
      </c>
      <c r="B1136" s="29" t="str">
        <f>IF(E1136=仮名検索!$B$2,ROW(),"")</f>
        <v/>
      </c>
      <c r="C1136" s="29" t="str">
        <f>IF(H1136=書名検索!$B$2,ROW(),"")</f>
        <v/>
      </c>
      <c r="D1136" s="79" t="s">
        <v>2912</v>
      </c>
      <c r="E1136" s="79" t="s">
        <v>2913</v>
      </c>
      <c r="F1136" s="80" t="s">
        <v>28</v>
      </c>
      <c r="G1136" s="80">
        <v>138</v>
      </c>
      <c r="H1136" s="83" t="s">
        <v>2917</v>
      </c>
      <c r="I1136" s="83" t="s">
        <v>1736</v>
      </c>
    </row>
    <row r="1137" spans="1:9" ht="12.75" customHeight="1">
      <c r="A1137" s="29" t="str">
        <f>IF(D1137=著作者名検索!$B$2,ROW(),"")</f>
        <v/>
      </c>
      <c r="B1137" s="29" t="str">
        <f>IF(E1137=仮名検索!$B$2,ROW(),"")</f>
        <v/>
      </c>
      <c r="C1137" s="29" t="str">
        <f>IF(H1137=書名検索!$B$2,ROW(),"")</f>
        <v/>
      </c>
      <c r="D1137" s="102" t="s">
        <v>2912</v>
      </c>
      <c r="E1137" s="79" t="s">
        <v>2913</v>
      </c>
      <c r="F1137" s="80" t="s">
        <v>115</v>
      </c>
      <c r="G1137" s="80">
        <v>298</v>
      </c>
      <c r="H1137" s="103" t="s">
        <v>2918</v>
      </c>
      <c r="I1137" s="81" t="s">
        <v>123</v>
      </c>
    </row>
    <row r="1138" spans="1:9" ht="12.75" customHeight="1">
      <c r="A1138" s="29" t="str">
        <f>IF(D1138=著作者名検索!$B$2,ROW(),"")</f>
        <v/>
      </c>
      <c r="B1138" s="29" t="str">
        <f>IF(E1138=仮名検索!$B$2,ROW(),"")</f>
        <v/>
      </c>
      <c r="C1138" s="29" t="str">
        <f>IF(H1138=書名検索!$B$2,ROW(),"")</f>
        <v/>
      </c>
      <c r="D1138" s="79" t="s">
        <v>2912</v>
      </c>
      <c r="E1138" s="79" t="s">
        <v>2913</v>
      </c>
      <c r="F1138" s="80" t="s">
        <v>115</v>
      </c>
      <c r="G1138" s="80">
        <v>298</v>
      </c>
      <c r="H1138" s="83" t="s">
        <v>2919</v>
      </c>
      <c r="I1138" s="81" t="s">
        <v>123</v>
      </c>
    </row>
    <row r="1139" spans="1:9" ht="12.75" customHeight="1">
      <c r="A1139" s="29" t="str">
        <f>IF(D1139=著作者名検索!$B$2,ROW(),"")</f>
        <v/>
      </c>
      <c r="B1139" s="29" t="str">
        <f>IF(E1139=仮名検索!$B$2,ROW(),"")</f>
        <v/>
      </c>
      <c r="C1139" s="29" t="str">
        <f>IF(H1139=書名検索!$B$2,ROW(),"")</f>
        <v/>
      </c>
      <c r="D1139" s="79" t="s">
        <v>2912</v>
      </c>
      <c r="E1139" s="79" t="s">
        <v>2913</v>
      </c>
      <c r="F1139" s="80" t="s">
        <v>115</v>
      </c>
      <c r="G1139" s="80" t="s">
        <v>2920</v>
      </c>
      <c r="H1139" s="83" t="s">
        <v>2921</v>
      </c>
      <c r="I1139" s="83" t="s">
        <v>2921</v>
      </c>
    </row>
    <row r="1140" spans="1:9" ht="12.75" customHeight="1">
      <c r="A1140" s="29" t="str">
        <f>IF(D1140=著作者名検索!$B$2,ROW(),"")</f>
        <v/>
      </c>
      <c r="B1140" s="29" t="str">
        <f>IF(E1140=仮名検索!$B$2,ROW(),"")</f>
        <v/>
      </c>
      <c r="C1140" s="29" t="str">
        <f>IF(H1140=書名検索!$B$2,ROW(),"")</f>
        <v/>
      </c>
      <c r="D1140" s="79" t="s">
        <v>2912</v>
      </c>
      <c r="E1140" s="79" t="s">
        <v>2913</v>
      </c>
      <c r="F1140" s="80" t="s">
        <v>171</v>
      </c>
      <c r="G1140" s="80" t="s">
        <v>2922</v>
      </c>
      <c r="H1140" s="83" t="s">
        <v>2923</v>
      </c>
      <c r="I1140" s="83" t="s">
        <v>1436</v>
      </c>
    </row>
    <row r="1141" spans="1:9" ht="12.75" customHeight="1">
      <c r="A1141" s="29" t="str">
        <f>IF(D1141=著作者名検索!$B$2,ROW(),"")</f>
        <v/>
      </c>
      <c r="B1141" s="29" t="str">
        <f>IF(E1141=仮名検索!$B$2,ROW(),"")</f>
        <v/>
      </c>
      <c r="C1141" s="29" t="str">
        <f>IF(H1141=書名検索!$B$2,ROW(),"")</f>
        <v/>
      </c>
      <c r="D1141" s="79" t="s">
        <v>2912</v>
      </c>
      <c r="E1141" s="79" t="s">
        <v>2913</v>
      </c>
      <c r="F1141" s="80" t="s">
        <v>171</v>
      </c>
      <c r="G1141" s="80" t="s">
        <v>2922</v>
      </c>
      <c r="H1141" s="83" t="s">
        <v>2924</v>
      </c>
      <c r="I1141" s="83" t="s">
        <v>1436</v>
      </c>
    </row>
    <row r="1142" spans="1:9" ht="12.75" customHeight="1">
      <c r="A1142" s="29" t="str">
        <f>IF(D1142=著作者名検索!$B$2,ROW(),"")</f>
        <v/>
      </c>
      <c r="B1142" s="29" t="str">
        <f>IF(E1142=仮名検索!$B$2,ROW(),"")</f>
        <v/>
      </c>
      <c r="C1142" s="29" t="str">
        <f>IF(H1142=書名検索!$B$2,ROW(),"")</f>
        <v/>
      </c>
      <c r="D1142" s="87" t="s">
        <v>2925</v>
      </c>
      <c r="E1142" s="87" t="s">
        <v>2926</v>
      </c>
      <c r="F1142" s="88" t="s">
        <v>75</v>
      </c>
      <c r="G1142" s="88">
        <v>271</v>
      </c>
      <c r="H1142" s="89" t="s">
        <v>2927</v>
      </c>
      <c r="I1142" s="101" t="s">
        <v>21</v>
      </c>
    </row>
    <row r="1143" spans="1:9" ht="12.75" customHeight="1">
      <c r="A1143" s="29" t="str">
        <f>IF(D1143=著作者名検索!$B$2,ROW(),"")</f>
        <v/>
      </c>
      <c r="B1143" s="29" t="str">
        <f>IF(E1143=仮名検索!$B$2,ROW(),"")</f>
        <v/>
      </c>
      <c r="C1143" s="29" t="str">
        <f>IF(H1143=書名検索!$B$2,ROW(),"")</f>
        <v/>
      </c>
      <c r="D1143" s="90" t="s">
        <v>2928</v>
      </c>
      <c r="E1143" s="91" t="s">
        <v>2929</v>
      </c>
      <c r="F1143" s="92" t="s">
        <v>28</v>
      </c>
      <c r="G1143" s="92" t="s">
        <v>29</v>
      </c>
      <c r="H1143" s="93" t="s">
        <v>2930</v>
      </c>
      <c r="I1143" s="100" t="s">
        <v>99</v>
      </c>
    </row>
    <row r="1144" spans="1:9" ht="12.75" customHeight="1">
      <c r="A1144" s="29" t="str">
        <f>IF(D1144=著作者名検索!$B$2,ROW(),"")</f>
        <v/>
      </c>
      <c r="B1144" s="29" t="str">
        <f>IF(E1144=仮名検索!$B$2,ROW(),"")</f>
        <v/>
      </c>
      <c r="C1144" s="29" t="str">
        <f>IF(H1144=書名検索!$B$2,ROW(),"")</f>
        <v/>
      </c>
      <c r="D1144" s="79" t="s">
        <v>2931</v>
      </c>
      <c r="E1144" s="79" t="s">
        <v>2932</v>
      </c>
      <c r="F1144" s="80" t="s">
        <v>273</v>
      </c>
      <c r="G1144" s="80">
        <v>45</v>
      </c>
      <c r="H1144" s="83" t="s">
        <v>2933</v>
      </c>
      <c r="I1144" s="83" t="s">
        <v>1511</v>
      </c>
    </row>
    <row r="1145" spans="1:9" ht="12.75" customHeight="1">
      <c r="A1145" s="29" t="str">
        <f>IF(D1145=著作者名検索!$B$2,ROW(),"")</f>
        <v/>
      </c>
      <c r="B1145" s="29" t="str">
        <f>IF(E1145=仮名検索!$B$2,ROW(),"")</f>
        <v/>
      </c>
      <c r="C1145" s="29" t="str">
        <f>IF(H1145=書名検索!$B$2,ROW(),"")</f>
        <v/>
      </c>
      <c r="D1145" s="79" t="s">
        <v>2934</v>
      </c>
      <c r="E1145" s="79" t="s">
        <v>2935</v>
      </c>
      <c r="F1145" s="80" t="s">
        <v>273</v>
      </c>
      <c r="G1145" s="80">
        <v>68</v>
      </c>
      <c r="H1145" s="83" t="s">
        <v>2936</v>
      </c>
      <c r="I1145" s="83" t="s">
        <v>275</v>
      </c>
    </row>
    <row r="1146" spans="1:9" ht="12.75" customHeight="1">
      <c r="A1146" s="29" t="str">
        <f>IF(D1146=著作者名検索!$B$2,ROW(),"")</f>
        <v/>
      </c>
      <c r="B1146" s="29" t="str">
        <f>IF(E1146=仮名検索!$B$2,ROW(),"")</f>
        <v/>
      </c>
      <c r="C1146" s="29" t="str">
        <f>IF(H1146=書名検索!$B$2,ROW(),"")</f>
        <v/>
      </c>
      <c r="D1146" s="90" t="s">
        <v>2937</v>
      </c>
      <c r="E1146" s="91" t="s">
        <v>2938</v>
      </c>
      <c r="F1146" s="92" t="s">
        <v>28</v>
      </c>
      <c r="G1146" s="92" t="s">
        <v>29</v>
      </c>
      <c r="H1146" s="93" t="s">
        <v>2939</v>
      </c>
      <c r="I1146" s="100" t="s">
        <v>99</v>
      </c>
    </row>
    <row r="1147" spans="1:9" ht="12.75" customHeight="1">
      <c r="A1147" s="29" t="str">
        <f>IF(D1147=著作者名検索!$B$2,ROW(),"")</f>
        <v/>
      </c>
      <c r="B1147" s="29" t="str">
        <f>IF(E1147=仮名検索!$B$2,ROW(),"")</f>
        <v/>
      </c>
      <c r="C1147" s="29" t="str">
        <f>IF(H1147=書名検索!$B$2,ROW(),"")</f>
        <v/>
      </c>
      <c r="D1147" s="79" t="s">
        <v>2940</v>
      </c>
      <c r="E1147" s="79" t="s">
        <v>2941</v>
      </c>
      <c r="F1147" s="80" t="s">
        <v>222</v>
      </c>
      <c r="G1147" s="80">
        <v>98</v>
      </c>
      <c r="H1147" s="83" t="s">
        <v>2942</v>
      </c>
      <c r="I1147" s="83" t="s">
        <v>2943</v>
      </c>
    </row>
    <row r="1148" spans="1:9" ht="12.75" customHeight="1">
      <c r="A1148" s="29" t="str">
        <f>IF(D1148=著作者名検索!$B$2,ROW(),"")</f>
        <v/>
      </c>
      <c r="B1148" s="29" t="str">
        <f>IF(E1148=仮名検索!$B$2,ROW(),"")</f>
        <v/>
      </c>
      <c r="C1148" s="29" t="str">
        <f>IF(H1148=書名検索!$B$2,ROW(),"")</f>
        <v/>
      </c>
      <c r="D1148" s="79" t="s">
        <v>2944</v>
      </c>
      <c r="E1148" s="79" t="s">
        <v>2941</v>
      </c>
      <c r="F1148" s="80" t="s">
        <v>273</v>
      </c>
      <c r="G1148" s="80">
        <v>192</v>
      </c>
      <c r="H1148" s="83" t="s">
        <v>2945</v>
      </c>
      <c r="I1148" s="83" t="s">
        <v>1172</v>
      </c>
    </row>
    <row r="1149" spans="1:9" ht="12.75" customHeight="1">
      <c r="A1149" s="29" t="str">
        <f>IF(D1149=著作者名検索!$B$2,ROW(),"")</f>
        <v/>
      </c>
      <c r="B1149" s="29" t="str">
        <f>IF(E1149=仮名検索!$B$2,ROW(),"")</f>
        <v/>
      </c>
      <c r="C1149" s="29" t="str">
        <f>IF(H1149=書名検索!$B$2,ROW(),"")</f>
        <v/>
      </c>
      <c r="D1149" s="79" t="s">
        <v>2944</v>
      </c>
      <c r="E1149" s="79" t="s">
        <v>2941</v>
      </c>
      <c r="F1149" s="80" t="s">
        <v>65</v>
      </c>
      <c r="G1149" s="80" t="s">
        <v>2946</v>
      </c>
      <c r="H1149" s="83" t="s">
        <v>2947</v>
      </c>
      <c r="I1149" s="83" t="s">
        <v>2947</v>
      </c>
    </row>
    <row r="1150" spans="1:9" ht="12.75" customHeight="1">
      <c r="A1150" s="29" t="str">
        <f>IF(D1150=著作者名検索!$B$2,ROW(),"")</f>
        <v/>
      </c>
      <c r="B1150" s="29" t="str">
        <f>IF(E1150=仮名検索!$B$2,ROW(),"")</f>
        <v/>
      </c>
      <c r="C1150" s="29" t="str">
        <f>IF(H1150=書名検索!$B$2,ROW(),"")</f>
        <v/>
      </c>
      <c r="D1150" s="79" t="s">
        <v>2944</v>
      </c>
      <c r="E1150" s="79" t="s">
        <v>2941</v>
      </c>
      <c r="F1150" s="80" t="s">
        <v>162</v>
      </c>
      <c r="G1150" s="80" t="s">
        <v>2948</v>
      </c>
      <c r="H1150" s="83" t="s">
        <v>2949</v>
      </c>
      <c r="I1150" s="83" t="s">
        <v>2950</v>
      </c>
    </row>
    <row r="1151" spans="1:9" ht="12.75" customHeight="1">
      <c r="A1151" s="29" t="str">
        <f>IF(D1151=著作者名検索!$B$2,ROW(),"")</f>
        <v/>
      </c>
      <c r="B1151" s="29" t="str">
        <f>IF(E1151=仮名検索!$B$2,ROW(),"")</f>
        <v/>
      </c>
      <c r="C1151" s="29" t="str">
        <f>IF(H1151=書名検索!$B$2,ROW(),"")</f>
        <v/>
      </c>
      <c r="D1151" s="79" t="s">
        <v>2944</v>
      </c>
      <c r="E1151" s="79" t="s">
        <v>2941</v>
      </c>
      <c r="F1151" s="80" t="s">
        <v>853</v>
      </c>
      <c r="G1151" s="80" t="s">
        <v>2515</v>
      </c>
      <c r="H1151" s="83" t="s">
        <v>2951</v>
      </c>
      <c r="I1151" s="83" t="s">
        <v>2517</v>
      </c>
    </row>
    <row r="1152" spans="1:9" ht="12.75" customHeight="1">
      <c r="A1152" s="29" t="str">
        <f>IF(D1152=著作者名検索!$B$2,ROW(),"")</f>
        <v/>
      </c>
      <c r="B1152" s="29" t="str">
        <f>IF(E1152=仮名検索!$B$2,ROW(),"")</f>
        <v/>
      </c>
      <c r="C1152" s="29" t="str">
        <f>IF(H1152=書名検索!$B$2,ROW(),"")</f>
        <v/>
      </c>
      <c r="D1152" s="79" t="s">
        <v>2944</v>
      </c>
      <c r="E1152" s="79" t="s">
        <v>2941</v>
      </c>
      <c r="F1152" s="80" t="s">
        <v>80</v>
      </c>
      <c r="G1152" s="80" t="s">
        <v>2515</v>
      </c>
      <c r="H1152" s="83" t="s">
        <v>2952</v>
      </c>
      <c r="I1152" s="83" t="s">
        <v>2517</v>
      </c>
    </row>
    <row r="1153" spans="1:9" ht="12.75" customHeight="1">
      <c r="A1153" s="29" t="str">
        <f>IF(D1153=著作者名検索!$B$2,ROW(),"")</f>
        <v/>
      </c>
      <c r="B1153" s="29" t="str">
        <f>IF(E1153=仮名検索!$B$2,ROW(),"")</f>
        <v/>
      </c>
      <c r="C1153" s="29" t="str">
        <f>IF(H1153=書名検索!$B$2,ROW(),"")</f>
        <v/>
      </c>
      <c r="D1153" s="79" t="s">
        <v>2944</v>
      </c>
      <c r="E1153" s="79" t="s">
        <v>2941</v>
      </c>
      <c r="F1153" s="80" t="s">
        <v>171</v>
      </c>
      <c r="G1153" s="80" t="s">
        <v>2515</v>
      </c>
      <c r="H1153" s="83" t="s">
        <v>2953</v>
      </c>
      <c r="I1153" s="83" t="s">
        <v>2517</v>
      </c>
    </row>
    <row r="1154" spans="1:9" ht="12.75" customHeight="1">
      <c r="A1154" s="29" t="str">
        <f>IF(D1154=著作者名検索!$B$2,ROW(),"")</f>
        <v/>
      </c>
      <c r="B1154" s="29" t="str">
        <f>IF(E1154=仮名検索!$B$2,ROW(),"")</f>
        <v/>
      </c>
      <c r="C1154" s="29" t="str">
        <f>IF(H1154=書名検索!$B$2,ROW(),"")</f>
        <v/>
      </c>
      <c r="D1154" s="79" t="s">
        <v>2944</v>
      </c>
      <c r="E1154" s="79" t="s">
        <v>2941</v>
      </c>
      <c r="F1154" s="85" t="s">
        <v>48</v>
      </c>
      <c r="G1154" s="85" t="s">
        <v>49</v>
      </c>
      <c r="H1154" s="86" t="s">
        <v>2954</v>
      </c>
      <c r="I1154" s="86" t="s">
        <v>51</v>
      </c>
    </row>
    <row r="1155" spans="1:9" ht="12.75" customHeight="1">
      <c r="A1155" s="29" t="str">
        <f>IF(D1155=著作者名検索!$B$2,ROW(),"")</f>
        <v/>
      </c>
      <c r="B1155" s="29" t="str">
        <f>IF(E1155=仮名検索!$B$2,ROW(),"")</f>
        <v/>
      </c>
      <c r="C1155" s="29" t="str">
        <f>IF(H1155=書名検索!$B$2,ROW(),"")</f>
        <v/>
      </c>
      <c r="D1155" s="79" t="s">
        <v>2944</v>
      </c>
      <c r="E1155" s="79" t="s">
        <v>2941</v>
      </c>
      <c r="F1155" s="80" t="s">
        <v>80</v>
      </c>
      <c r="G1155" s="80" t="s">
        <v>2955</v>
      </c>
      <c r="H1155" s="83" t="s">
        <v>2956</v>
      </c>
      <c r="I1155" s="83" t="s">
        <v>2957</v>
      </c>
    </row>
    <row r="1156" spans="1:9" ht="12.75" customHeight="1">
      <c r="A1156" s="29" t="str">
        <f>IF(D1156=著作者名検索!$B$2,ROW(),"")</f>
        <v/>
      </c>
      <c r="B1156" s="29" t="str">
        <f>IF(E1156=仮名検索!$B$2,ROW(),"")</f>
        <v/>
      </c>
      <c r="C1156" s="29" t="str">
        <f>IF(H1156=書名検索!$B$2,ROW(),"")</f>
        <v/>
      </c>
      <c r="D1156" s="79" t="s">
        <v>2944</v>
      </c>
      <c r="E1156" s="79" t="s">
        <v>2941</v>
      </c>
      <c r="F1156" s="85" t="s">
        <v>48</v>
      </c>
      <c r="G1156" s="85" t="s">
        <v>2288</v>
      </c>
      <c r="H1156" s="86" t="s">
        <v>2958</v>
      </c>
      <c r="I1156" s="86" t="s">
        <v>2959</v>
      </c>
    </row>
    <row r="1157" spans="1:9" ht="12.75" customHeight="1">
      <c r="A1157" s="29" t="str">
        <f>IF(D1157=著作者名検索!$B$2,ROW(),"")</f>
        <v/>
      </c>
      <c r="B1157" s="29" t="str">
        <f>IF(E1157=仮名検索!$B$2,ROW(),"")</f>
        <v/>
      </c>
      <c r="C1157" s="29" t="str">
        <f>IF(H1157=書名検索!$B$2,ROW(),"")</f>
        <v/>
      </c>
      <c r="D1157" s="79" t="s">
        <v>2944</v>
      </c>
      <c r="E1157" s="79" t="s">
        <v>2941</v>
      </c>
      <c r="F1157" s="85" t="s">
        <v>85</v>
      </c>
      <c r="G1157" s="85" t="s">
        <v>105</v>
      </c>
      <c r="H1157" s="86" t="s">
        <v>2960</v>
      </c>
      <c r="I1157" s="86" t="s">
        <v>95</v>
      </c>
    </row>
    <row r="1158" spans="1:9" ht="12.75" customHeight="1">
      <c r="A1158" s="29" t="str">
        <f>IF(D1158=著作者名検索!$B$2,ROW(),"")</f>
        <v/>
      </c>
      <c r="B1158" s="29" t="str">
        <f>IF(E1158=仮名検索!$B$2,ROW(),"")</f>
        <v/>
      </c>
      <c r="C1158" s="29" t="str">
        <f>IF(H1158=書名検索!$B$2,ROW(),"")</f>
        <v/>
      </c>
      <c r="D1158" s="79" t="s">
        <v>2944</v>
      </c>
      <c r="E1158" s="79" t="s">
        <v>2941</v>
      </c>
      <c r="F1158" s="80" t="s">
        <v>80</v>
      </c>
      <c r="G1158" s="80" t="s">
        <v>2521</v>
      </c>
      <c r="H1158" s="83" t="s">
        <v>2961</v>
      </c>
      <c r="I1158" s="83" t="s">
        <v>2961</v>
      </c>
    </row>
    <row r="1159" spans="1:9" ht="12.75" customHeight="1">
      <c r="A1159" s="29" t="str">
        <f>IF(D1159=著作者名検索!$B$2,ROW(),"")</f>
        <v/>
      </c>
      <c r="B1159" s="29" t="str">
        <f>IF(E1159=仮名検索!$B$2,ROW(),"")</f>
        <v/>
      </c>
      <c r="C1159" s="29" t="str">
        <f>IF(H1159=書名検索!$B$2,ROW(),"")</f>
        <v/>
      </c>
      <c r="D1159" s="79" t="s">
        <v>2944</v>
      </c>
      <c r="E1159" s="79" t="s">
        <v>2941</v>
      </c>
      <c r="F1159" s="80" t="s">
        <v>171</v>
      </c>
      <c r="G1159" s="80" t="s">
        <v>2521</v>
      </c>
      <c r="H1159" s="83" t="s">
        <v>2962</v>
      </c>
      <c r="I1159" s="83" t="s">
        <v>2962</v>
      </c>
    </row>
    <row r="1160" spans="1:9" ht="12.75" customHeight="1">
      <c r="A1160" s="29" t="str">
        <f>IF(D1160=著作者名検索!$B$2,ROW(),"")</f>
        <v/>
      </c>
      <c r="B1160" s="29" t="str">
        <f>IF(E1160=仮名検索!$B$2,ROW(),"")</f>
        <v/>
      </c>
      <c r="C1160" s="29" t="str">
        <f>IF(H1160=書名検索!$B$2,ROW(),"")</f>
        <v/>
      </c>
      <c r="D1160" s="79" t="s">
        <v>2963</v>
      </c>
      <c r="E1160" s="79" t="s">
        <v>2964</v>
      </c>
      <c r="F1160" s="80" t="s">
        <v>115</v>
      </c>
      <c r="G1160" s="80">
        <v>131</v>
      </c>
      <c r="H1160" s="81" t="s">
        <v>2965</v>
      </c>
      <c r="I1160" s="81" t="s">
        <v>429</v>
      </c>
    </row>
    <row r="1161" spans="1:9" ht="12.75" customHeight="1">
      <c r="A1161" s="29" t="str">
        <f>IF(D1161=著作者名検索!$B$2,ROW(),"")</f>
        <v/>
      </c>
      <c r="B1161" s="29" t="str">
        <f>IF(E1161=仮名検索!$B$2,ROW(),"")</f>
        <v/>
      </c>
      <c r="C1161" s="29" t="str">
        <f>IF(H1161=書名検索!$B$2,ROW(),"")</f>
        <v/>
      </c>
      <c r="D1161" s="84" t="s">
        <v>2966</v>
      </c>
      <c r="E1161" s="84" t="s">
        <v>2967</v>
      </c>
      <c r="F1161" s="85" t="s">
        <v>24</v>
      </c>
      <c r="G1161" s="85">
        <v>40</v>
      </c>
      <c r="H1161" s="86" t="s">
        <v>2968</v>
      </c>
      <c r="I1161" s="86" t="s">
        <v>140</v>
      </c>
    </row>
    <row r="1162" spans="1:9" ht="12.75" customHeight="1">
      <c r="A1162" s="29" t="str">
        <f>IF(D1162=著作者名検索!$B$2,ROW(),"")</f>
        <v/>
      </c>
      <c r="B1162" s="29" t="str">
        <f>IF(E1162=仮名検索!$B$2,ROW(),"")</f>
        <v/>
      </c>
      <c r="C1162" s="29" t="str">
        <f>IF(H1162=書名検索!$B$2,ROW(),"")</f>
        <v/>
      </c>
      <c r="D1162" s="90" t="s">
        <v>2966</v>
      </c>
      <c r="E1162" s="96" t="s">
        <v>2967</v>
      </c>
      <c r="F1162" s="92" t="s">
        <v>65</v>
      </c>
      <c r="G1162" s="92" t="s">
        <v>29</v>
      </c>
      <c r="H1162" s="93" t="s">
        <v>2969</v>
      </c>
      <c r="I1162" s="100" t="s">
        <v>802</v>
      </c>
    </row>
    <row r="1163" spans="1:9" ht="12.75" customHeight="1">
      <c r="A1163" s="29" t="str">
        <f>IF(D1163=著作者名検索!$B$2,ROW(),"")</f>
        <v/>
      </c>
      <c r="B1163" s="29" t="str">
        <f>IF(E1163=仮名検索!$B$2,ROW(),"")</f>
        <v/>
      </c>
      <c r="C1163" s="29" t="str">
        <f>IF(H1163=書名検索!$B$2,ROW(),"")</f>
        <v/>
      </c>
      <c r="D1163" s="84" t="s">
        <v>2966</v>
      </c>
      <c r="E1163" s="84" t="s">
        <v>2970</v>
      </c>
      <c r="F1163" s="85" t="s">
        <v>24</v>
      </c>
      <c r="G1163" s="85">
        <v>246</v>
      </c>
      <c r="H1163" s="86" t="s">
        <v>2971</v>
      </c>
      <c r="I1163" s="86" t="s">
        <v>2050</v>
      </c>
    </row>
    <row r="1164" spans="1:9" ht="12.75" customHeight="1">
      <c r="A1164" s="29" t="str">
        <f>IF(D1164=著作者名検索!$B$2,ROW(),"")</f>
        <v/>
      </c>
      <c r="B1164" s="29" t="str">
        <f>IF(E1164=仮名検索!$B$2,ROW(),"")</f>
        <v/>
      </c>
      <c r="C1164" s="29" t="str">
        <f>IF(H1164=書名検索!$B$2,ROW(),"")</f>
        <v/>
      </c>
      <c r="D1164" s="87" t="s">
        <v>2972</v>
      </c>
      <c r="E1164" s="87" t="s">
        <v>2973</v>
      </c>
      <c r="F1164" s="88" t="s">
        <v>18</v>
      </c>
      <c r="G1164" s="88" t="s">
        <v>39</v>
      </c>
      <c r="H1164" s="89" t="s">
        <v>2974</v>
      </c>
      <c r="I1164" s="101" t="s">
        <v>21</v>
      </c>
    </row>
    <row r="1165" spans="1:9" ht="12.75" customHeight="1">
      <c r="A1165" s="29" t="str">
        <f>IF(D1165=著作者名検索!$B$2,ROW(),"")</f>
        <v/>
      </c>
      <c r="B1165" s="29" t="str">
        <f>IF(E1165=仮名検索!$B$2,ROW(),"")</f>
        <v/>
      </c>
      <c r="C1165" s="29" t="str">
        <f>IF(H1165=書名検索!$B$2,ROW(),"")</f>
        <v/>
      </c>
      <c r="D1165" s="84" t="s">
        <v>2975</v>
      </c>
      <c r="E1165" s="84" t="s">
        <v>2976</v>
      </c>
      <c r="F1165" s="85" t="s">
        <v>24</v>
      </c>
      <c r="G1165" s="85">
        <v>214</v>
      </c>
      <c r="H1165" s="86" t="s">
        <v>2977</v>
      </c>
      <c r="I1165" s="86" t="s">
        <v>390</v>
      </c>
    </row>
    <row r="1166" spans="1:9" ht="12.75" customHeight="1">
      <c r="A1166" s="29" t="str">
        <f>IF(D1166=著作者名検索!$B$2,ROW(),"")</f>
        <v/>
      </c>
      <c r="B1166" s="29" t="str">
        <f>IF(E1166=仮名検索!$B$2,ROW(),"")</f>
        <v/>
      </c>
      <c r="C1166" s="29" t="str">
        <f>IF(H1166=書名検索!$B$2,ROW(),"")</f>
        <v/>
      </c>
      <c r="D1166" s="79" t="s">
        <v>2978</v>
      </c>
      <c r="E1166" s="79" t="s">
        <v>2979</v>
      </c>
      <c r="F1166" s="80" t="s">
        <v>80</v>
      </c>
      <c r="G1166" s="80" t="s">
        <v>2980</v>
      </c>
      <c r="H1166" s="83" t="s">
        <v>2981</v>
      </c>
      <c r="I1166" s="83" t="s">
        <v>2981</v>
      </c>
    </row>
    <row r="1167" spans="1:9" ht="12.75" customHeight="1">
      <c r="A1167" s="29" t="str">
        <f>IF(D1167=著作者名検索!$B$2,ROW(),"")</f>
        <v/>
      </c>
      <c r="B1167" s="29" t="str">
        <f>IF(E1167=仮名検索!$B$2,ROW(),"")</f>
        <v/>
      </c>
      <c r="C1167" s="29" t="str">
        <f>IF(H1167=書名検索!$B$2,ROW(),"")</f>
        <v/>
      </c>
      <c r="D1167" s="79" t="s">
        <v>2982</v>
      </c>
      <c r="E1167" s="79" t="s">
        <v>2983</v>
      </c>
      <c r="F1167" s="80" t="s">
        <v>115</v>
      </c>
      <c r="G1167" s="80">
        <v>298</v>
      </c>
      <c r="H1167" s="81" t="s">
        <v>2984</v>
      </c>
      <c r="I1167" s="81" t="s">
        <v>123</v>
      </c>
    </row>
    <row r="1168" spans="1:9" ht="12.75" customHeight="1">
      <c r="A1168" s="29" t="str">
        <f>IF(D1168=著作者名検索!$B$2,ROW(),"")</f>
        <v/>
      </c>
      <c r="B1168" s="29" t="str">
        <f>IF(E1168=仮名検索!$B$2,ROW(),"")</f>
        <v/>
      </c>
      <c r="C1168" s="29" t="str">
        <f>IF(H1168=書名検索!$B$2,ROW(),"")</f>
        <v/>
      </c>
      <c r="D1168" s="90" t="s">
        <v>2985</v>
      </c>
      <c r="E1168" s="96" t="s">
        <v>2986</v>
      </c>
      <c r="F1168" s="92" t="s">
        <v>65</v>
      </c>
      <c r="G1168" s="92" t="s">
        <v>43</v>
      </c>
      <c r="H1168" s="93" t="s">
        <v>133</v>
      </c>
      <c r="I1168" s="100" t="s">
        <v>134</v>
      </c>
    </row>
    <row r="1169" spans="1:9" ht="12.75" customHeight="1">
      <c r="A1169" s="29" t="str">
        <f>IF(D1169=著作者名検索!$B$2,ROW(),"")</f>
        <v/>
      </c>
      <c r="B1169" s="29" t="str">
        <f>IF(E1169=仮名検索!$B$2,ROW(),"")</f>
        <v/>
      </c>
      <c r="C1169" s="29" t="str">
        <f>IF(H1169=書名検索!$B$2,ROW(),"")</f>
        <v/>
      </c>
      <c r="D1169" s="79" t="s">
        <v>2987</v>
      </c>
      <c r="E1169" s="79" t="s">
        <v>2988</v>
      </c>
      <c r="F1169" s="80" t="s">
        <v>115</v>
      </c>
      <c r="G1169" s="80">
        <v>144</v>
      </c>
      <c r="H1169" s="81" t="s">
        <v>2989</v>
      </c>
      <c r="I1169" s="81" t="s">
        <v>1736</v>
      </c>
    </row>
    <row r="1170" spans="1:9" ht="12.75" customHeight="1">
      <c r="A1170" s="29" t="str">
        <f>IF(D1170=著作者名検索!$B$2,ROW(),"")</f>
        <v/>
      </c>
      <c r="B1170" s="29" t="str">
        <f>IF(E1170=仮名検索!$B$2,ROW(),"")</f>
        <v/>
      </c>
      <c r="C1170" s="29" t="str">
        <f>IF(H1170=書名検索!$B$2,ROW(),"")</f>
        <v/>
      </c>
      <c r="D1170" s="79" t="s">
        <v>2990</v>
      </c>
      <c r="E1170" s="79" t="s">
        <v>2991</v>
      </c>
      <c r="F1170" s="80" t="s">
        <v>28</v>
      </c>
      <c r="G1170" s="80" t="s">
        <v>2992</v>
      </c>
      <c r="H1170" s="81" t="s">
        <v>2993</v>
      </c>
      <c r="I1170" s="81" t="s">
        <v>2993</v>
      </c>
    </row>
    <row r="1171" spans="1:9" ht="12.75" customHeight="1">
      <c r="A1171" s="29" t="str">
        <f>IF(D1171=著作者名検索!$B$2,ROW(),"")</f>
        <v/>
      </c>
      <c r="B1171" s="29" t="str">
        <f>IF(E1171=仮名検索!$B$2,ROW(),"")</f>
        <v/>
      </c>
      <c r="C1171" s="29" t="str">
        <f>IF(H1171=書名検索!$B$2,ROW(),"")</f>
        <v/>
      </c>
      <c r="D1171" s="79" t="s">
        <v>2994</v>
      </c>
      <c r="E1171" s="79" t="s">
        <v>2995</v>
      </c>
      <c r="F1171" s="80" t="s">
        <v>115</v>
      </c>
      <c r="G1171" s="80">
        <v>300</v>
      </c>
      <c r="H1171" s="81" t="s">
        <v>2996</v>
      </c>
      <c r="I1171" s="81" t="s">
        <v>123</v>
      </c>
    </row>
    <row r="1172" spans="1:9" ht="12.75" customHeight="1">
      <c r="A1172" s="29" t="str">
        <f>IF(D1172=著作者名検索!$B$2,ROW(),"")</f>
        <v/>
      </c>
      <c r="B1172" s="29" t="str">
        <f>IF(E1172=仮名検索!$B$2,ROW(),"")</f>
        <v/>
      </c>
      <c r="C1172" s="29" t="str">
        <f>IF(H1172=書名検索!$B$2,ROW(),"")</f>
        <v/>
      </c>
      <c r="D1172" s="87" t="s">
        <v>2997</v>
      </c>
      <c r="E1172" s="87" t="s">
        <v>2998</v>
      </c>
      <c r="F1172" s="88" t="s">
        <v>226</v>
      </c>
      <c r="G1172" s="88" t="s">
        <v>454</v>
      </c>
      <c r="H1172" s="89" t="s">
        <v>2999</v>
      </c>
      <c r="I1172" s="101" t="s">
        <v>21</v>
      </c>
    </row>
    <row r="1173" spans="1:9" ht="12.75" customHeight="1">
      <c r="A1173" s="29" t="str">
        <f>IF(D1173=著作者名検索!$B$2,ROW(),"")</f>
        <v/>
      </c>
      <c r="B1173" s="29" t="str">
        <f>IF(E1173=仮名検索!$B$2,ROW(),"")</f>
        <v/>
      </c>
      <c r="C1173" s="29" t="str">
        <f>IF(H1173=書名検索!$B$2,ROW(),"")</f>
        <v/>
      </c>
      <c r="D1173" s="87" t="s">
        <v>3000</v>
      </c>
      <c r="E1173" s="87" t="s">
        <v>3001</v>
      </c>
      <c r="F1173" s="88" t="s">
        <v>24</v>
      </c>
      <c r="G1173" s="88">
        <v>281</v>
      </c>
      <c r="H1173" s="89" t="s">
        <v>3002</v>
      </c>
      <c r="I1173" s="101" t="s">
        <v>21</v>
      </c>
    </row>
    <row r="1174" spans="1:9" ht="12.75" customHeight="1">
      <c r="A1174" s="29" t="str">
        <f>IF(D1174=著作者名検索!$B$2,ROW(),"")</f>
        <v/>
      </c>
      <c r="B1174" s="29" t="str">
        <f>IF(E1174=仮名検索!$B$2,ROW(),"")</f>
        <v/>
      </c>
      <c r="C1174" s="29" t="str">
        <f>IF(H1174=書名検索!$B$2,ROW(),"")</f>
        <v/>
      </c>
      <c r="D1174" s="79" t="s">
        <v>3003</v>
      </c>
      <c r="E1174" s="79" t="s">
        <v>3004</v>
      </c>
      <c r="F1174" s="80" t="s">
        <v>115</v>
      </c>
      <c r="G1174" s="80">
        <v>291</v>
      </c>
      <c r="H1174" s="81" t="s">
        <v>3005</v>
      </c>
      <c r="I1174" s="83" t="s">
        <v>117</v>
      </c>
    </row>
    <row r="1175" spans="1:9" ht="12.75" customHeight="1">
      <c r="A1175" s="29" t="str">
        <f>IF(D1175=著作者名検索!$B$2,ROW(),"")</f>
        <v/>
      </c>
      <c r="B1175" s="29" t="str">
        <f>IF(E1175=仮名検索!$B$2,ROW(),"")</f>
        <v/>
      </c>
      <c r="C1175" s="29" t="str">
        <f>IF(H1175=書名検索!$B$2,ROW(),"")</f>
        <v/>
      </c>
      <c r="D1175" s="90" t="s">
        <v>3006</v>
      </c>
      <c r="E1175" s="96" t="s">
        <v>3007</v>
      </c>
      <c r="F1175" s="92" t="s">
        <v>65</v>
      </c>
      <c r="G1175" s="92" t="s">
        <v>43</v>
      </c>
      <c r="H1175" s="93" t="s">
        <v>3008</v>
      </c>
      <c r="I1175" s="104" t="s">
        <v>312</v>
      </c>
    </row>
    <row r="1176" spans="1:9" ht="12.75" customHeight="1">
      <c r="A1176" s="29" t="str">
        <f>IF(D1176=著作者名検索!$B$2,ROW(),"")</f>
        <v/>
      </c>
      <c r="B1176" s="29" t="str">
        <f>IF(E1176=仮名検索!$B$2,ROW(),"")</f>
        <v/>
      </c>
      <c r="C1176" s="29" t="str">
        <f>IF(H1176=書名検索!$B$2,ROW(),"")</f>
        <v/>
      </c>
      <c r="D1176" s="79" t="s">
        <v>3009</v>
      </c>
      <c r="E1176" s="79" t="s">
        <v>3009</v>
      </c>
      <c r="F1176" s="80" t="s">
        <v>162</v>
      </c>
      <c r="G1176" s="80" t="s">
        <v>1467</v>
      </c>
      <c r="H1176" s="83" t="s">
        <v>3010</v>
      </c>
      <c r="I1176" s="83" t="s">
        <v>1466</v>
      </c>
    </row>
    <row r="1177" spans="1:9" ht="12.75" customHeight="1">
      <c r="A1177" s="29" t="str">
        <f>IF(D1177=著作者名検索!$B$2,ROW(),"")</f>
        <v/>
      </c>
      <c r="B1177" s="29" t="str">
        <f>IF(E1177=仮名検索!$B$2,ROW(),"")</f>
        <v/>
      </c>
      <c r="C1177" s="29" t="str">
        <f>IF(H1177=書名検索!$B$2,ROW(),"")</f>
        <v/>
      </c>
      <c r="D1177" s="90" t="s">
        <v>3011</v>
      </c>
      <c r="E1177" s="96" t="s">
        <v>3012</v>
      </c>
      <c r="F1177" s="92" t="s">
        <v>65</v>
      </c>
      <c r="G1177" s="92" t="s">
        <v>43</v>
      </c>
      <c r="H1177" s="93" t="s">
        <v>2316</v>
      </c>
      <c r="I1177" s="105" t="s">
        <v>110</v>
      </c>
    </row>
    <row r="1178" spans="1:9" ht="12.75" customHeight="1">
      <c r="A1178" s="29" t="str">
        <f>IF(D1178=著作者名検索!$B$2,ROW(),"")</f>
        <v/>
      </c>
      <c r="B1178" s="29" t="str">
        <f>IF(E1178=仮名検索!$B$2,ROW(),"")</f>
        <v/>
      </c>
      <c r="C1178" s="29" t="str">
        <f>IF(H1178=書名検索!$B$2,ROW(),"")</f>
        <v/>
      </c>
      <c r="D1178" s="79" t="s">
        <v>3013</v>
      </c>
      <c r="E1178" s="79" t="s">
        <v>3014</v>
      </c>
      <c r="F1178" s="80" t="s">
        <v>115</v>
      </c>
      <c r="G1178" s="80">
        <v>68</v>
      </c>
      <c r="H1178" s="83" t="s">
        <v>3015</v>
      </c>
      <c r="I1178" s="83" t="s">
        <v>402</v>
      </c>
    </row>
    <row r="1179" spans="1:9" ht="12.75" customHeight="1">
      <c r="A1179" s="29" t="str">
        <f>IF(D1179=著作者名検索!$B$2,ROW(),"")</f>
        <v/>
      </c>
      <c r="B1179" s="29" t="str">
        <f>IF(E1179=仮名検索!$B$2,ROW(),"")</f>
        <v/>
      </c>
      <c r="C1179" s="29" t="str">
        <f>IF(H1179=書名検索!$B$2,ROW(),"")</f>
        <v/>
      </c>
      <c r="D1179" s="79" t="s">
        <v>3013</v>
      </c>
      <c r="E1179" s="79" t="s">
        <v>3014</v>
      </c>
      <c r="F1179" s="80" t="s">
        <v>115</v>
      </c>
      <c r="G1179" s="80">
        <v>98</v>
      </c>
      <c r="H1179" s="83" t="s">
        <v>3016</v>
      </c>
      <c r="I1179" s="83" t="s">
        <v>924</v>
      </c>
    </row>
    <row r="1180" spans="1:9" ht="12.75" customHeight="1">
      <c r="A1180" s="29" t="str">
        <f>IF(D1180=著作者名検索!$B$2,ROW(),"")</f>
        <v/>
      </c>
      <c r="B1180" s="29" t="str">
        <f>IF(E1180=仮名検索!$B$2,ROW(),"")</f>
        <v/>
      </c>
      <c r="C1180" s="29" t="str">
        <f>IF(H1180=書名検索!$B$2,ROW(),"")</f>
        <v/>
      </c>
      <c r="D1180" s="79" t="s">
        <v>3013</v>
      </c>
      <c r="E1180" s="79" t="s">
        <v>3014</v>
      </c>
      <c r="F1180" s="80" t="s">
        <v>162</v>
      </c>
      <c r="G1180" s="80" t="s">
        <v>672</v>
      </c>
      <c r="H1180" s="83" t="s">
        <v>3017</v>
      </c>
      <c r="I1180" s="83" t="s">
        <v>674</v>
      </c>
    </row>
    <row r="1181" spans="1:9" ht="12.75" customHeight="1">
      <c r="A1181" s="29" t="str">
        <f>IF(D1181=著作者名検索!$B$2,ROW(),"")</f>
        <v/>
      </c>
      <c r="B1181" s="29" t="str">
        <f>IF(E1181=仮名検索!$B$2,ROW(),"")</f>
        <v/>
      </c>
      <c r="C1181" s="29" t="str">
        <f>IF(H1181=書名検索!$B$2,ROW(),"")</f>
        <v/>
      </c>
      <c r="D1181" s="87" t="s">
        <v>3018</v>
      </c>
      <c r="E1181" s="87" t="s">
        <v>3019</v>
      </c>
      <c r="F1181" s="88" t="s">
        <v>75</v>
      </c>
      <c r="G1181" s="88">
        <v>269</v>
      </c>
      <c r="H1181" s="89" t="s">
        <v>479</v>
      </c>
      <c r="I1181" s="101" t="s">
        <v>21</v>
      </c>
    </row>
    <row r="1182" spans="1:9" ht="12.75" customHeight="1">
      <c r="A1182" s="29" t="str">
        <f>IF(D1182=著作者名検索!$B$2,ROW(),"")</f>
        <v/>
      </c>
      <c r="B1182" s="29" t="str">
        <f>IF(E1182=仮名検索!$B$2,ROW(),"")</f>
        <v/>
      </c>
      <c r="C1182" s="29" t="str">
        <f>IF(H1182=書名検索!$B$2,ROW(),"")</f>
        <v/>
      </c>
      <c r="D1182" s="87" t="s">
        <v>3020</v>
      </c>
      <c r="E1182" s="87" t="s">
        <v>3021</v>
      </c>
      <c r="F1182" s="88" t="s">
        <v>18</v>
      </c>
      <c r="G1182" s="88" t="s">
        <v>19</v>
      </c>
      <c r="H1182" s="89" t="s">
        <v>3022</v>
      </c>
      <c r="I1182" s="101" t="s">
        <v>21</v>
      </c>
    </row>
    <row r="1183" spans="1:9" ht="12.75" customHeight="1">
      <c r="A1183" s="29" t="str">
        <f>IF(D1183=著作者名検索!$B$2,ROW(),"")</f>
        <v/>
      </c>
      <c r="B1183" s="29" t="str">
        <f>IF(E1183=仮名検索!$B$2,ROW(),"")</f>
        <v/>
      </c>
      <c r="C1183" s="29" t="str">
        <f>IF(H1183=書名検索!$B$2,ROW(),"")</f>
        <v/>
      </c>
      <c r="D1183" s="87" t="s">
        <v>3023</v>
      </c>
      <c r="E1183" s="87" t="s">
        <v>3024</v>
      </c>
      <c r="F1183" s="88" t="s">
        <v>226</v>
      </c>
      <c r="G1183" s="88" t="s">
        <v>454</v>
      </c>
      <c r="H1183" s="99" t="s">
        <v>3025</v>
      </c>
      <c r="I1183" s="101" t="s">
        <v>21</v>
      </c>
    </row>
    <row r="1184" spans="1:9" ht="12.75" customHeight="1">
      <c r="A1184" s="29" t="str">
        <f>IF(D1184=著作者名検索!$B$2,ROW(),"")</f>
        <v/>
      </c>
      <c r="B1184" s="29" t="str">
        <f>IF(E1184=仮名検索!$B$2,ROW(),"")</f>
        <v/>
      </c>
      <c r="C1184" s="29" t="str">
        <f>IF(H1184=書名検索!$B$2,ROW(),"")</f>
        <v/>
      </c>
      <c r="D1184" s="84" t="s">
        <v>3026</v>
      </c>
      <c r="E1184" s="84" t="s">
        <v>3027</v>
      </c>
      <c r="F1184" s="85" t="s">
        <v>75</v>
      </c>
      <c r="G1184" s="85">
        <v>90</v>
      </c>
      <c r="H1184" s="86" t="s">
        <v>3028</v>
      </c>
      <c r="I1184" s="86" t="s">
        <v>844</v>
      </c>
    </row>
    <row r="1185" spans="1:9" ht="12.75" customHeight="1">
      <c r="A1185" s="29" t="str">
        <f>IF(D1185=著作者名検索!$B$2,ROW(),"")</f>
        <v/>
      </c>
      <c r="B1185" s="29" t="str">
        <f>IF(E1185=仮名検索!$B$2,ROW(),"")</f>
        <v/>
      </c>
      <c r="C1185" s="29" t="str">
        <f>IF(H1185=書名検索!$B$2,ROW(),"")</f>
        <v/>
      </c>
      <c r="D1185" s="84" t="s">
        <v>3026</v>
      </c>
      <c r="E1185" s="84" t="s">
        <v>3027</v>
      </c>
      <c r="F1185" s="85" t="s">
        <v>75</v>
      </c>
      <c r="G1185" s="85">
        <v>90</v>
      </c>
      <c r="H1185" s="86" t="s">
        <v>3029</v>
      </c>
      <c r="I1185" s="86" t="s">
        <v>844</v>
      </c>
    </row>
    <row r="1186" spans="1:9" ht="12.75" customHeight="1">
      <c r="A1186" s="29" t="str">
        <f>IF(D1186=著作者名検索!$B$2,ROW(),"")</f>
        <v/>
      </c>
      <c r="B1186" s="29" t="str">
        <f>IF(E1186=仮名検索!$B$2,ROW(),"")</f>
        <v/>
      </c>
      <c r="C1186" s="29" t="str">
        <f>IF(H1186=書名検索!$B$2,ROW(),"")</f>
        <v/>
      </c>
      <c r="D1186" s="84" t="s">
        <v>3026</v>
      </c>
      <c r="E1186" s="84" t="s">
        <v>3027</v>
      </c>
      <c r="F1186" s="85" t="s">
        <v>75</v>
      </c>
      <c r="G1186" s="85">
        <v>90</v>
      </c>
      <c r="H1186" s="86" t="s">
        <v>3030</v>
      </c>
      <c r="I1186" s="86" t="s">
        <v>844</v>
      </c>
    </row>
    <row r="1187" spans="1:9" ht="12.75" customHeight="1">
      <c r="A1187" s="29" t="str">
        <f>IF(D1187=著作者名検索!$B$2,ROW(),"")</f>
        <v/>
      </c>
      <c r="B1187" s="29" t="str">
        <f>IF(E1187=仮名検索!$B$2,ROW(),"")</f>
        <v/>
      </c>
      <c r="C1187" s="29" t="str">
        <f>IF(H1187=書名検索!$B$2,ROW(),"")</f>
        <v/>
      </c>
      <c r="D1187" s="84" t="s">
        <v>3026</v>
      </c>
      <c r="E1187" s="84" t="s">
        <v>3027</v>
      </c>
      <c r="F1187" s="85" t="s">
        <v>75</v>
      </c>
      <c r="G1187" s="85">
        <v>90</v>
      </c>
      <c r="H1187" s="86" t="s">
        <v>3031</v>
      </c>
      <c r="I1187" s="86" t="s">
        <v>844</v>
      </c>
    </row>
    <row r="1188" spans="1:9" ht="12.75" customHeight="1">
      <c r="A1188" s="29" t="str">
        <f>IF(D1188=著作者名検索!$B$2,ROW(),"")</f>
        <v/>
      </c>
      <c r="B1188" s="29" t="str">
        <f>IF(E1188=仮名検索!$B$2,ROW(),"")</f>
        <v/>
      </c>
      <c r="C1188" s="29" t="str">
        <f>IF(H1188=書名検索!$B$2,ROW(),"")</f>
        <v/>
      </c>
      <c r="D1188" s="79" t="s">
        <v>3026</v>
      </c>
      <c r="E1188" s="79" t="s">
        <v>3032</v>
      </c>
      <c r="F1188" s="80" t="s">
        <v>273</v>
      </c>
      <c r="G1188" s="80">
        <v>92</v>
      </c>
      <c r="H1188" s="83" t="s">
        <v>3028</v>
      </c>
      <c r="I1188" s="83" t="s">
        <v>3028</v>
      </c>
    </row>
    <row r="1189" spans="1:9" ht="12.75" customHeight="1">
      <c r="A1189" s="29" t="str">
        <f>IF(D1189=著作者名検索!$B$2,ROW(),"")</f>
        <v/>
      </c>
      <c r="B1189" s="29" t="str">
        <f>IF(E1189=仮名検索!$B$2,ROW(),"")</f>
        <v/>
      </c>
      <c r="C1189" s="29" t="str">
        <f>IF(H1189=書名検索!$B$2,ROW(),"")</f>
        <v/>
      </c>
      <c r="D1189" s="84" t="s">
        <v>3033</v>
      </c>
      <c r="E1189" s="84" t="s">
        <v>3034</v>
      </c>
      <c r="F1189" s="85" t="s">
        <v>226</v>
      </c>
      <c r="G1189" s="85" t="s">
        <v>2297</v>
      </c>
      <c r="H1189" s="86" t="s">
        <v>3035</v>
      </c>
      <c r="I1189" s="86" t="s">
        <v>2299</v>
      </c>
    </row>
    <row r="1190" spans="1:9" ht="12.75" customHeight="1">
      <c r="A1190" s="29" t="str">
        <f>IF(D1190=著作者名検索!$B$2,ROW(),"")</f>
        <v/>
      </c>
      <c r="B1190" s="29" t="str">
        <f>IF(E1190=仮名検索!$B$2,ROW(),"")</f>
        <v/>
      </c>
      <c r="C1190" s="29" t="str">
        <f>IF(H1190=書名検索!$B$2,ROW(),"")</f>
        <v/>
      </c>
      <c r="D1190" s="79" t="s">
        <v>3036</v>
      </c>
      <c r="E1190" s="79" t="s">
        <v>3037</v>
      </c>
      <c r="F1190" s="80" t="s">
        <v>65</v>
      </c>
      <c r="G1190" s="80">
        <v>93</v>
      </c>
      <c r="H1190" s="81" t="s">
        <v>3038</v>
      </c>
      <c r="I1190" s="81" t="s">
        <v>1396</v>
      </c>
    </row>
    <row r="1191" spans="1:9" ht="12.75" customHeight="1">
      <c r="A1191" s="29" t="str">
        <f>IF(D1191=著作者名検索!$B$2,ROW(),"")</f>
        <v/>
      </c>
      <c r="B1191" s="29" t="str">
        <f>IF(E1191=仮名検索!$B$2,ROW(),"")</f>
        <v/>
      </c>
      <c r="C1191" s="29" t="str">
        <f>IF(H1191=書名検索!$B$2,ROW(),"")</f>
        <v/>
      </c>
      <c r="D1191" s="90" t="s">
        <v>3039</v>
      </c>
      <c r="E1191" s="96" t="s">
        <v>3037</v>
      </c>
      <c r="F1191" s="92" t="s">
        <v>65</v>
      </c>
      <c r="G1191" s="92" t="s">
        <v>29</v>
      </c>
      <c r="H1191" s="93" t="s">
        <v>3040</v>
      </c>
      <c r="I1191" s="100" t="s">
        <v>570</v>
      </c>
    </row>
    <row r="1192" spans="1:9" ht="12.75" customHeight="1">
      <c r="A1192" s="29" t="str">
        <f>IF(D1192=著作者名検索!$B$2,ROW(),"")</f>
        <v/>
      </c>
      <c r="B1192" s="29" t="str">
        <f>IF(E1192=仮名検索!$B$2,ROW(),"")</f>
        <v/>
      </c>
      <c r="C1192" s="29" t="str">
        <f>IF(H1192=書名検索!$B$2,ROW(),"")</f>
        <v/>
      </c>
      <c r="D1192" s="106" t="s">
        <v>3039</v>
      </c>
      <c r="E1192" s="96" t="s">
        <v>3037</v>
      </c>
      <c r="F1192" s="92" t="s">
        <v>65</v>
      </c>
      <c r="G1192" s="92" t="s">
        <v>29</v>
      </c>
      <c r="H1192" s="107" t="s">
        <v>3041</v>
      </c>
      <c r="I1192" s="100" t="s">
        <v>570</v>
      </c>
    </row>
    <row r="1193" spans="1:9" ht="12.75" customHeight="1">
      <c r="A1193" s="29" t="str">
        <f>IF(D1193=著作者名検索!$B$2,ROW(),"")</f>
        <v/>
      </c>
      <c r="B1193" s="29" t="str">
        <f>IF(E1193=仮名検索!$B$2,ROW(),"")</f>
        <v/>
      </c>
      <c r="C1193" s="29" t="str">
        <f>IF(H1193=書名検索!$B$2,ROW(),"")</f>
        <v/>
      </c>
      <c r="D1193" s="106" t="s">
        <v>3039</v>
      </c>
      <c r="E1193" s="96" t="s">
        <v>3037</v>
      </c>
      <c r="F1193" s="92" t="s">
        <v>65</v>
      </c>
      <c r="G1193" s="92" t="s">
        <v>29</v>
      </c>
      <c r="H1193" s="107" t="s">
        <v>3042</v>
      </c>
      <c r="I1193" s="100" t="s">
        <v>570</v>
      </c>
    </row>
    <row r="1194" spans="1:9" ht="12.75" customHeight="1">
      <c r="A1194" s="29" t="str">
        <f>IF(D1194=著作者名検索!$B$2,ROW(),"")</f>
        <v/>
      </c>
      <c r="B1194" s="29" t="str">
        <f>IF(E1194=仮名検索!$B$2,ROW(),"")</f>
        <v/>
      </c>
      <c r="C1194" s="29" t="str">
        <f>IF(H1194=書名検索!$B$2,ROW(),"")</f>
        <v/>
      </c>
      <c r="D1194" s="108" t="s">
        <v>3039</v>
      </c>
      <c r="E1194" s="96" t="s">
        <v>3037</v>
      </c>
      <c r="F1194" s="92" t="s">
        <v>65</v>
      </c>
      <c r="G1194" s="92" t="s">
        <v>29</v>
      </c>
      <c r="H1194" s="109" t="s">
        <v>3043</v>
      </c>
      <c r="I1194" s="100" t="s">
        <v>570</v>
      </c>
    </row>
    <row r="1195" spans="1:9" ht="12.75" customHeight="1">
      <c r="A1195" s="29" t="str">
        <f>IF(D1195=著作者名検索!$B$2,ROW(),"")</f>
        <v/>
      </c>
      <c r="B1195" s="29" t="str">
        <f>IF(E1195=仮名検索!$B$2,ROW(),"")</f>
        <v/>
      </c>
      <c r="C1195" s="29" t="str">
        <f>IF(H1195=書名検索!$B$2,ROW(),"")</f>
        <v/>
      </c>
      <c r="D1195" s="106" t="s">
        <v>3039</v>
      </c>
      <c r="E1195" s="96" t="s">
        <v>3037</v>
      </c>
      <c r="F1195" s="92" t="s">
        <v>65</v>
      </c>
      <c r="G1195" s="92" t="s">
        <v>29</v>
      </c>
      <c r="H1195" s="107" t="s">
        <v>3044</v>
      </c>
      <c r="I1195" s="100" t="s">
        <v>570</v>
      </c>
    </row>
    <row r="1196" spans="1:9" ht="12.75" customHeight="1">
      <c r="A1196" s="29" t="str">
        <f>IF(D1196=著作者名検索!$B$2,ROW(),"")</f>
        <v/>
      </c>
      <c r="B1196" s="29" t="str">
        <f>IF(E1196=仮名検索!$B$2,ROW(),"")</f>
        <v/>
      </c>
      <c r="C1196" s="29" t="str">
        <f>IF(H1196=書名検索!$B$2,ROW(),"")</f>
        <v/>
      </c>
      <c r="D1196" s="106" t="s">
        <v>3039</v>
      </c>
      <c r="E1196" s="96" t="s">
        <v>3037</v>
      </c>
      <c r="F1196" s="92" t="s">
        <v>65</v>
      </c>
      <c r="G1196" s="92" t="s">
        <v>29</v>
      </c>
      <c r="H1196" s="107" t="s">
        <v>3045</v>
      </c>
      <c r="I1196" s="100" t="s">
        <v>570</v>
      </c>
    </row>
    <row r="1197" spans="1:9" ht="12.75" customHeight="1">
      <c r="A1197" s="29" t="str">
        <f>IF(D1197=著作者名検索!$B$2,ROW(),"")</f>
        <v/>
      </c>
      <c r="B1197" s="29" t="str">
        <f>IF(E1197=仮名検索!$B$2,ROW(),"")</f>
        <v/>
      </c>
      <c r="C1197" s="29" t="str">
        <f>IF(H1197=書名検索!$B$2,ROW(),"")</f>
        <v/>
      </c>
      <c r="D1197" s="106" t="s">
        <v>3039</v>
      </c>
      <c r="E1197" s="96" t="s">
        <v>3037</v>
      </c>
      <c r="F1197" s="92" t="s">
        <v>65</v>
      </c>
      <c r="G1197" s="92" t="s">
        <v>29</v>
      </c>
      <c r="H1197" s="107" t="s">
        <v>3046</v>
      </c>
      <c r="I1197" s="100" t="s">
        <v>570</v>
      </c>
    </row>
    <row r="1198" spans="1:9" ht="12.75" customHeight="1">
      <c r="A1198" s="29" t="str">
        <f>IF(D1198=著作者名検索!$B$2,ROW(),"")</f>
        <v/>
      </c>
      <c r="B1198" s="29" t="str">
        <f>IF(E1198=仮名検索!$B$2,ROW(),"")</f>
        <v/>
      </c>
      <c r="C1198" s="29" t="str">
        <f>IF(H1198=書名検索!$B$2,ROW(),"")</f>
        <v/>
      </c>
      <c r="D1198" s="79" t="s">
        <v>3047</v>
      </c>
      <c r="E1198" s="79" t="s">
        <v>3048</v>
      </c>
      <c r="F1198" s="80" t="s">
        <v>65</v>
      </c>
      <c r="G1198" s="80">
        <v>20</v>
      </c>
      <c r="H1198" s="83" t="s">
        <v>3049</v>
      </c>
      <c r="I1198" s="83" t="s">
        <v>3050</v>
      </c>
    </row>
    <row r="1199" spans="1:9" ht="12.75" customHeight="1">
      <c r="A1199" s="29" t="str">
        <f>IF(D1199=著作者名検索!$B$2,ROW(),"")</f>
        <v/>
      </c>
      <c r="B1199" s="29" t="str">
        <f>IF(E1199=仮名検索!$B$2,ROW(),"")</f>
        <v/>
      </c>
      <c r="C1199" s="29" t="str">
        <f>IF(H1199=書名検索!$B$2,ROW(),"")</f>
        <v/>
      </c>
      <c r="D1199" s="79" t="s">
        <v>3047</v>
      </c>
      <c r="E1199" s="79" t="s">
        <v>3048</v>
      </c>
      <c r="F1199" s="80" t="s">
        <v>65</v>
      </c>
      <c r="G1199" s="80">
        <v>68</v>
      </c>
      <c r="H1199" s="83" t="s">
        <v>3051</v>
      </c>
      <c r="I1199" s="83" t="s">
        <v>3052</v>
      </c>
    </row>
    <row r="1200" spans="1:9" ht="12.75" customHeight="1">
      <c r="A1200" s="29" t="str">
        <f>IF(D1200=著作者名検索!$B$2,ROW(),"")</f>
        <v/>
      </c>
      <c r="B1200" s="29" t="str">
        <f>IF(E1200=仮名検索!$B$2,ROW(),"")</f>
        <v/>
      </c>
      <c r="C1200" s="29" t="str">
        <f>IF(H1200=書名検索!$B$2,ROW(),"")</f>
        <v/>
      </c>
      <c r="D1200" s="79" t="s">
        <v>3047</v>
      </c>
      <c r="E1200" s="79" t="s">
        <v>3048</v>
      </c>
      <c r="F1200" s="80" t="s">
        <v>222</v>
      </c>
      <c r="G1200" s="80">
        <v>111</v>
      </c>
      <c r="H1200" s="83" t="s">
        <v>221</v>
      </c>
      <c r="I1200" s="83" t="s">
        <v>221</v>
      </c>
    </row>
    <row r="1201" spans="1:9" ht="12.75" customHeight="1">
      <c r="A1201" s="29" t="str">
        <f>IF(D1201=著作者名検索!$B$2,ROW(),"")</f>
        <v/>
      </c>
      <c r="B1201" s="29" t="str">
        <f>IF(E1201=仮名検索!$B$2,ROW(),"")</f>
        <v/>
      </c>
      <c r="C1201" s="29" t="str">
        <f>IF(H1201=書名検索!$B$2,ROW(),"")</f>
        <v/>
      </c>
      <c r="D1201" s="79" t="s">
        <v>3047</v>
      </c>
      <c r="E1201" s="79" t="s">
        <v>3048</v>
      </c>
      <c r="F1201" s="80" t="s">
        <v>115</v>
      </c>
      <c r="G1201" s="80">
        <v>185</v>
      </c>
      <c r="H1201" s="83" t="s">
        <v>3053</v>
      </c>
      <c r="I1201" s="83" t="s">
        <v>375</v>
      </c>
    </row>
    <row r="1202" spans="1:9" ht="12.75" customHeight="1">
      <c r="A1202" s="29" t="str">
        <f>IF(D1202=著作者名検索!$B$2,ROW(),"")</f>
        <v/>
      </c>
      <c r="B1202" s="29" t="str">
        <f>IF(E1202=仮名検索!$B$2,ROW(),"")</f>
        <v/>
      </c>
      <c r="C1202" s="29" t="str">
        <f>IF(H1202=書名検索!$B$2,ROW(),"")</f>
        <v/>
      </c>
      <c r="D1202" s="79" t="s">
        <v>3047</v>
      </c>
      <c r="E1202" s="79" t="s">
        <v>3048</v>
      </c>
      <c r="F1202" s="80" t="s">
        <v>222</v>
      </c>
      <c r="G1202" s="80">
        <v>266</v>
      </c>
      <c r="H1202" s="83" t="s">
        <v>3054</v>
      </c>
      <c r="I1202" s="83" t="s">
        <v>224</v>
      </c>
    </row>
    <row r="1203" spans="1:9" ht="12.75" customHeight="1">
      <c r="A1203" s="29" t="str">
        <f>IF(D1203=著作者名検索!$B$2,ROW(),"")</f>
        <v/>
      </c>
      <c r="B1203" s="29" t="str">
        <f>IF(E1203=仮名検索!$B$2,ROW(),"")</f>
        <v/>
      </c>
      <c r="C1203" s="29" t="str">
        <f>IF(H1203=書名検索!$B$2,ROW(),"")</f>
        <v/>
      </c>
      <c r="D1203" s="79" t="s">
        <v>3047</v>
      </c>
      <c r="E1203" s="79" t="s">
        <v>3048</v>
      </c>
      <c r="F1203" s="80" t="s">
        <v>222</v>
      </c>
      <c r="G1203" s="80">
        <v>267</v>
      </c>
      <c r="H1203" s="83" t="s">
        <v>3055</v>
      </c>
      <c r="I1203" s="83" t="s">
        <v>224</v>
      </c>
    </row>
    <row r="1204" spans="1:9" ht="12.75" customHeight="1">
      <c r="A1204" s="29" t="str">
        <f>IF(D1204=著作者名検索!$B$2,ROW(),"")</f>
        <v/>
      </c>
      <c r="B1204" s="29" t="str">
        <f>IF(E1204=仮名検索!$B$2,ROW(),"")</f>
        <v/>
      </c>
      <c r="C1204" s="29" t="str">
        <f>IF(H1204=書名検索!$B$2,ROW(),"")</f>
        <v/>
      </c>
      <c r="D1204" s="79" t="s">
        <v>3047</v>
      </c>
      <c r="E1204" s="79" t="s">
        <v>3048</v>
      </c>
      <c r="F1204" s="80" t="s">
        <v>65</v>
      </c>
      <c r="G1204" s="80">
        <v>268</v>
      </c>
      <c r="H1204" s="83" t="s">
        <v>3055</v>
      </c>
      <c r="I1204" s="83" t="s">
        <v>244</v>
      </c>
    </row>
    <row r="1205" spans="1:9" ht="12.75" customHeight="1">
      <c r="A1205" s="29" t="str">
        <f>IF(D1205=著作者名検索!$B$2,ROW(),"")</f>
        <v/>
      </c>
      <c r="B1205" s="29" t="str">
        <f>IF(E1205=仮名検索!$B$2,ROW(),"")</f>
        <v/>
      </c>
      <c r="C1205" s="29" t="str">
        <f>IF(H1205=書名検索!$B$2,ROW(),"")</f>
        <v/>
      </c>
      <c r="D1205" s="79" t="s">
        <v>3047</v>
      </c>
      <c r="E1205" s="79" t="s">
        <v>3048</v>
      </c>
      <c r="F1205" s="80" t="s">
        <v>115</v>
      </c>
      <c r="G1205" s="80">
        <v>298</v>
      </c>
      <c r="H1205" s="83" t="s">
        <v>3056</v>
      </c>
      <c r="I1205" s="81" t="s">
        <v>123</v>
      </c>
    </row>
    <row r="1206" spans="1:9" ht="12.75" customHeight="1">
      <c r="A1206" s="29" t="str">
        <f>IF(D1206=著作者名検索!$B$2,ROW(),"")</f>
        <v/>
      </c>
      <c r="B1206" s="29" t="str">
        <f>IF(E1206=仮名検索!$B$2,ROW(),"")</f>
        <v/>
      </c>
      <c r="C1206" s="29" t="str">
        <f>IF(H1206=書名検索!$B$2,ROW(),"")</f>
        <v/>
      </c>
      <c r="D1206" s="90" t="s">
        <v>3047</v>
      </c>
      <c r="E1206" s="96" t="s">
        <v>3048</v>
      </c>
      <c r="F1206" s="92" t="s">
        <v>65</v>
      </c>
      <c r="G1206" s="92" t="s">
        <v>43</v>
      </c>
      <c r="H1206" s="93" t="s">
        <v>3057</v>
      </c>
      <c r="I1206" s="104" t="s">
        <v>1349</v>
      </c>
    </row>
    <row r="1207" spans="1:9" ht="12.75" customHeight="1">
      <c r="A1207" s="29" t="str">
        <f>IF(D1207=著作者名検索!$B$2,ROW(),"")</f>
        <v/>
      </c>
      <c r="B1207" s="29" t="str">
        <f>IF(E1207=仮名検索!$B$2,ROW(),"")</f>
        <v/>
      </c>
      <c r="C1207" s="29" t="str">
        <f>IF(H1207=書名検索!$B$2,ROW(),"")</f>
        <v/>
      </c>
      <c r="D1207" s="84" t="s">
        <v>3058</v>
      </c>
      <c r="E1207" s="84" t="s">
        <v>3059</v>
      </c>
      <c r="F1207" s="85" t="s">
        <v>48</v>
      </c>
      <c r="G1207" s="85" t="s">
        <v>1275</v>
      </c>
      <c r="H1207" s="86" t="s">
        <v>3060</v>
      </c>
      <c r="I1207" s="83" t="s">
        <v>1277</v>
      </c>
    </row>
    <row r="1208" spans="1:9" ht="12.75" customHeight="1">
      <c r="A1208" s="29" t="str">
        <f>IF(D1208=著作者名検索!$B$2,ROW(),"")</f>
        <v/>
      </c>
      <c r="B1208" s="29" t="str">
        <f>IF(E1208=仮名検索!$B$2,ROW(),"")</f>
        <v/>
      </c>
      <c r="C1208" s="29" t="str">
        <f>IF(H1208=書名検索!$B$2,ROW(),"")</f>
        <v/>
      </c>
      <c r="D1208" s="79" t="s">
        <v>3061</v>
      </c>
      <c r="E1208" s="79" t="s">
        <v>3062</v>
      </c>
      <c r="F1208" s="80" t="s">
        <v>115</v>
      </c>
      <c r="G1208" s="80">
        <v>89</v>
      </c>
      <c r="H1208" s="81" t="s">
        <v>3063</v>
      </c>
      <c r="I1208" s="81" t="s">
        <v>2770</v>
      </c>
    </row>
    <row r="1209" spans="1:9" ht="12.75" customHeight="1">
      <c r="A1209" s="29" t="str">
        <f>IF(D1209=著作者名検索!$B$2,ROW(),"")</f>
        <v/>
      </c>
      <c r="B1209" s="29" t="str">
        <f>IF(E1209=仮名検索!$B$2,ROW(),"")</f>
        <v/>
      </c>
      <c r="C1209" s="29" t="str">
        <f>IF(H1209=書名検索!$B$2,ROW(),"")</f>
        <v/>
      </c>
      <c r="D1209" s="79" t="s">
        <v>3061</v>
      </c>
      <c r="E1209" s="79" t="s">
        <v>3062</v>
      </c>
      <c r="F1209" s="80" t="s">
        <v>115</v>
      </c>
      <c r="G1209" s="80" t="s">
        <v>3064</v>
      </c>
      <c r="H1209" s="81" t="s">
        <v>3065</v>
      </c>
      <c r="I1209" s="81" t="s">
        <v>2770</v>
      </c>
    </row>
    <row r="1210" spans="1:9" ht="12.75" customHeight="1">
      <c r="A1210" s="29" t="str">
        <f>IF(D1210=著作者名検索!$B$2,ROW(),"")</f>
        <v/>
      </c>
      <c r="B1210" s="29" t="str">
        <f>IF(E1210=仮名検索!$B$2,ROW(),"")</f>
        <v/>
      </c>
      <c r="C1210" s="29" t="str">
        <f>IF(H1210=書名検索!$B$2,ROW(),"")</f>
        <v/>
      </c>
      <c r="D1210" s="90" t="s">
        <v>3061</v>
      </c>
      <c r="E1210" s="90" t="s">
        <v>3062</v>
      </c>
      <c r="F1210" s="92" t="s">
        <v>34</v>
      </c>
      <c r="G1210" s="94" t="s">
        <v>43</v>
      </c>
      <c r="H1210" s="93" t="s">
        <v>3065</v>
      </c>
      <c r="I1210" s="100" t="s">
        <v>3066</v>
      </c>
    </row>
    <row r="1211" spans="1:9" ht="12.75" customHeight="1">
      <c r="A1211" s="29" t="str">
        <f>IF(D1211=著作者名検索!$B$2,ROW(),"")</f>
        <v/>
      </c>
      <c r="B1211" s="29" t="str">
        <f>IF(E1211=仮名検索!$B$2,ROW(),"")</f>
        <v/>
      </c>
      <c r="C1211" s="29" t="str">
        <f>IF(H1211=書名検索!$B$2,ROW(),"")</f>
        <v/>
      </c>
      <c r="D1211" s="79" t="s">
        <v>3067</v>
      </c>
      <c r="E1211" s="79" t="s">
        <v>3068</v>
      </c>
      <c r="F1211" s="80" t="s">
        <v>222</v>
      </c>
      <c r="G1211" s="80">
        <v>194</v>
      </c>
      <c r="H1211" s="83" t="s">
        <v>3069</v>
      </c>
      <c r="I1211" s="83" t="s">
        <v>233</v>
      </c>
    </row>
    <row r="1212" spans="1:9" ht="12.75" customHeight="1">
      <c r="A1212" s="29" t="str">
        <f>IF(D1212=著作者名検索!$B$2,ROW(),"")</f>
        <v/>
      </c>
      <c r="B1212" s="29" t="str">
        <f>IF(E1212=仮名検索!$B$2,ROW(),"")</f>
        <v/>
      </c>
      <c r="C1212" s="29" t="str">
        <f>IF(H1212=書名検索!$B$2,ROW(),"")</f>
        <v/>
      </c>
      <c r="D1212" s="90" t="s">
        <v>3070</v>
      </c>
      <c r="E1212" s="90" t="s">
        <v>3071</v>
      </c>
      <c r="F1212" s="92" t="s">
        <v>34</v>
      </c>
      <c r="G1212" s="96" t="s">
        <v>29</v>
      </c>
      <c r="H1212" s="93" t="s">
        <v>3072</v>
      </c>
      <c r="I1212" s="100" t="s">
        <v>36</v>
      </c>
    </row>
    <row r="1213" spans="1:9" ht="12.75" customHeight="1">
      <c r="A1213" s="29" t="str">
        <f>IF(D1213=著作者名検索!$B$2,ROW(),"")</f>
        <v/>
      </c>
      <c r="B1213" s="29" t="str">
        <f>IF(E1213=仮名検索!$B$2,ROW(),"")</f>
        <v/>
      </c>
      <c r="C1213" s="29" t="str">
        <f>IF(H1213=書名検索!$B$2,ROW(),"")</f>
        <v/>
      </c>
      <c r="D1213" s="87" t="s">
        <v>3073</v>
      </c>
      <c r="E1213" s="87" t="s">
        <v>3074</v>
      </c>
      <c r="F1213" s="88" t="s">
        <v>24</v>
      </c>
      <c r="G1213" s="88">
        <v>283</v>
      </c>
      <c r="H1213" s="89" t="s">
        <v>3075</v>
      </c>
      <c r="I1213" s="101" t="s">
        <v>21</v>
      </c>
    </row>
    <row r="1214" spans="1:9" ht="12.75" customHeight="1">
      <c r="A1214" s="29" t="str">
        <f>IF(D1214=著作者名検索!$B$2,ROW(),"")</f>
        <v/>
      </c>
      <c r="B1214" s="29" t="str">
        <f>IF(E1214=仮名検索!$B$2,ROW(),"")</f>
        <v/>
      </c>
      <c r="C1214" s="29" t="str">
        <f>IF(H1214=書名検索!$B$2,ROW(),"")</f>
        <v/>
      </c>
      <c r="D1214" s="90" t="s">
        <v>3076</v>
      </c>
      <c r="E1214" s="110" t="s">
        <v>3077</v>
      </c>
      <c r="F1214" s="92" t="s">
        <v>34</v>
      </c>
      <c r="G1214" s="96" t="s">
        <v>29</v>
      </c>
      <c r="H1214" s="93" t="s">
        <v>3078</v>
      </c>
      <c r="I1214" s="100" t="s">
        <v>462</v>
      </c>
    </row>
    <row r="1215" spans="1:9" ht="12.75" customHeight="1">
      <c r="A1215" s="29" t="str">
        <f>IF(D1215=著作者名検索!$B$2,ROW(),"")</f>
        <v/>
      </c>
      <c r="B1215" s="29" t="str">
        <f>IF(E1215=仮名検索!$B$2,ROW(),"")</f>
        <v/>
      </c>
      <c r="C1215" s="29" t="str">
        <f>IF(H1215=書名検索!$B$2,ROW(),"")</f>
        <v/>
      </c>
      <c r="D1215" s="110" t="s">
        <v>3076</v>
      </c>
      <c r="E1215" s="110" t="s">
        <v>3077</v>
      </c>
      <c r="F1215" s="92" t="s">
        <v>34</v>
      </c>
      <c r="G1215" s="96" t="s">
        <v>29</v>
      </c>
      <c r="H1215" s="111" t="s">
        <v>3079</v>
      </c>
      <c r="I1215" s="100" t="s">
        <v>462</v>
      </c>
    </row>
    <row r="1216" spans="1:9" ht="12.75" customHeight="1">
      <c r="A1216" s="29" t="str">
        <f>IF(D1216=著作者名検索!$B$2,ROW(),"")</f>
        <v/>
      </c>
      <c r="B1216" s="29" t="str">
        <f>IF(E1216=仮名検索!$B$2,ROW(),"")</f>
        <v/>
      </c>
      <c r="C1216" s="29" t="str">
        <f>IF(H1216=書名検索!$B$2,ROW(),"")</f>
        <v/>
      </c>
      <c r="D1216" s="79" t="s">
        <v>3080</v>
      </c>
      <c r="E1216" s="79" t="s">
        <v>3081</v>
      </c>
      <c r="F1216" s="80" t="s">
        <v>115</v>
      </c>
      <c r="G1216" s="80">
        <v>299</v>
      </c>
      <c r="H1216" s="81" t="s">
        <v>3082</v>
      </c>
      <c r="I1216" s="81" t="s">
        <v>123</v>
      </c>
    </row>
    <row r="1217" spans="1:9" ht="12.75" customHeight="1">
      <c r="A1217" s="29" t="str">
        <f>IF(D1217=著作者名検索!$B$2,ROW(),"")</f>
        <v/>
      </c>
      <c r="B1217" s="29" t="str">
        <f>IF(E1217=仮名検索!$B$2,ROW(),"")</f>
        <v/>
      </c>
      <c r="C1217" s="29" t="str">
        <f>IF(H1217=書名検索!$B$2,ROW(),"")</f>
        <v/>
      </c>
      <c r="D1217" s="79" t="s">
        <v>3083</v>
      </c>
      <c r="E1217" s="79" t="s">
        <v>3084</v>
      </c>
      <c r="F1217" s="80" t="s">
        <v>65</v>
      </c>
      <c r="G1217" s="80">
        <v>69</v>
      </c>
      <c r="H1217" s="83" t="s">
        <v>180</v>
      </c>
      <c r="I1217" s="83" t="s">
        <v>3085</v>
      </c>
    </row>
    <row r="1218" spans="1:9" ht="12.75" customHeight="1">
      <c r="A1218" s="29" t="str">
        <f>IF(D1218=著作者名検索!$B$2,ROW(),"")</f>
        <v/>
      </c>
      <c r="B1218" s="29" t="str">
        <f>IF(E1218=仮名検索!$B$2,ROW(),"")</f>
        <v/>
      </c>
      <c r="C1218" s="29" t="str">
        <f>IF(H1218=書名検索!$B$2,ROW(),"")</f>
        <v/>
      </c>
      <c r="D1218" s="79" t="s">
        <v>3083</v>
      </c>
      <c r="E1218" s="79" t="s">
        <v>3084</v>
      </c>
      <c r="F1218" s="80" t="s">
        <v>65</v>
      </c>
      <c r="G1218" s="80">
        <v>71</v>
      </c>
      <c r="H1218" s="83" t="s">
        <v>3086</v>
      </c>
      <c r="I1218" s="83" t="s">
        <v>3087</v>
      </c>
    </row>
    <row r="1219" spans="1:9" ht="12.75" customHeight="1">
      <c r="A1219" s="29" t="str">
        <f>IF(D1219=著作者名検索!$B$2,ROW(),"")</f>
        <v/>
      </c>
      <c r="B1219" s="29" t="str">
        <f>IF(E1219=仮名検索!$B$2,ROW(),"")</f>
        <v/>
      </c>
      <c r="C1219" s="29" t="str">
        <f>IF(H1219=書名検索!$B$2,ROW(),"")</f>
        <v/>
      </c>
      <c r="D1219" s="79" t="s">
        <v>3083</v>
      </c>
      <c r="E1219" s="79" t="s">
        <v>3084</v>
      </c>
      <c r="F1219" s="80" t="s">
        <v>65</v>
      </c>
      <c r="G1219" s="80">
        <v>191</v>
      </c>
      <c r="H1219" s="83" t="s">
        <v>3088</v>
      </c>
      <c r="I1219" s="83" t="s">
        <v>375</v>
      </c>
    </row>
    <row r="1220" spans="1:9" ht="12.75" customHeight="1">
      <c r="A1220" s="29" t="str">
        <f>IF(D1220=著作者名検索!$B$2,ROW(),"")</f>
        <v/>
      </c>
      <c r="B1220" s="29" t="str">
        <f>IF(E1220=仮名検索!$B$2,ROW(),"")</f>
        <v/>
      </c>
      <c r="C1220" s="29" t="str">
        <f>IF(H1220=書名検索!$B$2,ROW(),"")</f>
        <v/>
      </c>
      <c r="D1220" s="79" t="s">
        <v>3083</v>
      </c>
      <c r="E1220" s="79" t="s">
        <v>3084</v>
      </c>
      <c r="F1220" s="80" t="s">
        <v>273</v>
      </c>
      <c r="G1220" s="80">
        <v>192</v>
      </c>
      <c r="H1220" s="83" t="s">
        <v>3086</v>
      </c>
      <c r="I1220" s="83" t="s">
        <v>1172</v>
      </c>
    </row>
    <row r="1221" spans="1:9" ht="12.75" customHeight="1">
      <c r="A1221" s="29" t="str">
        <f>IF(D1221=著作者名検索!$B$2,ROW(),"")</f>
        <v/>
      </c>
      <c r="B1221" s="29" t="str">
        <f>IF(E1221=仮名検索!$B$2,ROW(),"")</f>
        <v/>
      </c>
      <c r="C1221" s="29" t="str">
        <f>IF(H1221=書名検索!$B$2,ROW(),"")</f>
        <v/>
      </c>
      <c r="D1221" s="79" t="s">
        <v>3083</v>
      </c>
      <c r="E1221" s="79" t="s">
        <v>3084</v>
      </c>
      <c r="F1221" s="80" t="s">
        <v>222</v>
      </c>
      <c r="G1221" s="80">
        <v>270</v>
      </c>
      <c r="H1221" s="83" t="s">
        <v>3086</v>
      </c>
      <c r="I1221" s="83" t="s">
        <v>831</v>
      </c>
    </row>
    <row r="1222" spans="1:9" ht="12.75" customHeight="1">
      <c r="A1222" s="29" t="str">
        <f>IF(D1222=著作者名検索!$B$2,ROW(),"")</f>
        <v/>
      </c>
      <c r="B1222" s="29" t="str">
        <f>IF(E1222=仮名検索!$B$2,ROW(),"")</f>
        <v/>
      </c>
      <c r="C1222" s="29" t="str">
        <f>IF(H1222=書名検索!$B$2,ROW(),"")</f>
        <v/>
      </c>
      <c r="D1222" s="79" t="s">
        <v>3083</v>
      </c>
      <c r="E1222" s="79" t="s">
        <v>3084</v>
      </c>
      <c r="F1222" s="80" t="s">
        <v>65</v>
      </c>
      <c r="G1222" s="80" t="s">
        <v>1202</v>
      </c>
      <c r="H1222" s="83" t="s">
        <v>3089</v>
      </c>
      <c r="I1222" s="83" t="s">
        <v>3089</v>
      </c>
    </row>
    <row r="1223" spans="1:9" ht="12.75" customHeight="1">
      <c r="A1223" s="29" t="str">
        <f>IF(D1223=著作者名検索!$B$2,ROW(),"")</f>
        <v/>
      </c>
      <c r="B1223" s="29" t="str">
        <f>IF(E1223=仮名検索!$B$2,ROW(),"")</f>
        <v/>
      </c>
      <c r="C1223" s="29" t="str">
        <f>IF(H1223=書名検索!$B$2,ROW(),"")</f>
        <v/>
      </c>
      <c r="D1223" s="87" t="s">
        <v>3090</v>
      </c>
      <c r="E1223" s="87" t="s">
        <v>3091</v>
      </c>
      <c r="F1223" s="88" t="s">
        <v>226</v>
      </c>
      <c r="G1223" s="88" t="s">
        <v>454</v>
      </c>
      <c r="H1223" s="99" t="s">
        <v>3092</v>
      </c>
      <c r="I1223" s="101" t="s">
        <v>21</v>
      </c>
    </row>
    <row r="1224" spans="1:9" ht="12.75" customHeight="1">
      <c r="A1224" s="29" t="str">
        <f>IF(D1224=著作者名検索!$B$2,ROW(),"")</f>
        <v/>
      </c>
      <c r="B1224" s="29" t="str">
        <f>IF(E1224=仮名検索!$B$2,ROW(),"")</f>
        <v/>
      </c>
      <c r="C1224" s="29" t="str">
        <f>IF(H1224=書名検索!$B$2,ROW(),"")</f>
        <v/>
      </c>
      <c r="D1224" s="87" t="s">
        <v>3093</v>
      </c>
      <c r="E1224" s="87" t="s">
        <v>3094</v>
      </c>
      <c r="F1224" s="88" t="s">
        <v>75</v>
      </c>
      <c r="G1224" s="88">
        <v>269</v>
      </c>
      <c r="H1224" s="89" t="s">
        <v>3095</v>
      </c>
      <c r="I1224" s="101" t="s">
        <v>21</v>
      </c>
    </row>
    <row r="1225" spans="1:9" ht="12.75" customHeight="1">
      <c r="A1225" s="29" t="str">
        <f>IF(D1225=著作者名検索!$B$2,ROW(),"")</f>
        <v/>
      </c>
      <c r="B1225" s="29" t="str">
        <f>IF(E1225=仮名検索!$B$2,ROW(),"")</f>
        <v/>
      </c>
      <c r="C1225" s="29" t="str">
        <f>IF(H1225=書名検索!$B$2,ROW(),"")</f>
        <v/>
      </c>
      <c r="D1225" s="87" t="s">
        <v>3096</v>
      </c>
      <c r="E1225" s="87" t="s">
        <v>3097</v>
      </c>
      <c r="F1225" s="88" t="s">
        <v>226</v>
      </c>
      <c r="G1225" s="88" t="s">
        <v>894</v>
      </c>
      <c r="H1225" s="89" t="s">
        <v>3098</v>
      </c>
      <c r="I1225" s="101" t="s">
        <v>21</v>
      </c>
    </row>
    <row r="1226" spans="1:9" ht="12.75" customHeight="1">
      <c r="A1226" s="29" t="str">
        <f>IF(D1226=著作者名検索!$B$2,ROW(),"")</f>
        <v/>
      </c>
      <c r="B1226" s="29" t="str">
        <f>IF(E1226=仮名検索!$B$2,ROW(),"")</f>
        <v/>
      </c>
      <c r="C1226" s="29" t="str">
        <f>IF(H1226=書名検索!$B$2,ROW(),"")</f>
        <v/>
      </c>
      <c r="D1226" s="84" t="s">
        <v>3099</v>
      </c>
      <c r="E1226" s="84" t="s">
        <v>3100</v>
      </c>
      <c r="F1226" s="85" t="s">
        <v>226</v>
      </c>
      <c r="G1226" s="85" t="s">
        <v>1695</v>
      </c>
      <c r="H1226" s="86" t="s">
        <v>3101</v>
      </c>
      <c r="I1226" s="86" t="s">
        <v>1697</v>
      </c>
    </row>
    <row r="1227" spans="1:9" ht="12.75" customHeight="1">
      <c r="A1227" s="29" t="str">
        <f>IF(D1227=著作者名検索!$B$2,ROW(),"")</f>
        <v/>
      </c>
      <c r="B1227" s="29" t="str">
        <f>IF(E1227=仮名検索!$B$2,ROW(),"")</f>
        <v/>
      </c>
      <c r="C1227" s="29" t="str">
        <f>IF(H1227=書名検索!$B$2,ROW(),"")</f>
        <v/>
      </c>
      <c r="D1227" s="79" t="s">
        <v>3102</v>
      </c>
      <c r="E1227" s="79" t="s">
        <v>3103</v>
      </c>
      <c r="F1227" s="80" t="s">
        <v>273</v>
      </c>
      <c r="G1227" s="80">
        <v>122</v>
      </c>
      <c r="H1227" s="83" t="s">
        <v>77</v>
      </c>
      <c r="I1227" s="83" t="s">
        <v>77</v>
      </c>
    </row>
    <row r="1228" spans="1:9" ht="12.75" customHeight="1">
      <c r="A1228" s="29" t="str">
        <f>IF(D1228=著作者名検索!$B$2,ROW(),"")</f>
        <v/>
      </c>
      <c r="B1228" s="29" t="str">
        <f>IF(E1228=仮名検索!$B$2,ROW(),"")</f>
        <v/>
      </c>
      <c r="C1228" s="29" t="str">
        <f>IF(H1228=書名検索!$B$2,ROW(),"")</f>
        <v/>
      </c>
      <c r="D1228" s="84" t="s">
        <v>3102</v>
      </c>
      <c r="E1228" s="84" t="s">
        <v>3103</v>
      </c>
      <c r="F1228" s="85" t="s">
        <v>75</v>
      </c>
      <c r="G1228" s="85">
        <v>248</v>
      </c>
      <c r="H1228" s="86" t="s">
        <v>3104</v>
      </c>
      <c r="I1228" s="86" t="s">
        <v>77</v>
      </c>
    </row>
    <row r="1229" spans="1:9" ht="12.75" customHeight="1">
      <c r="A1229" s="29" t="str">
        <f>IF(D1229=著作者名検索!$B$2,ROW(),"")</f>
        <v/>
      </c>
      <c r="B1229" s="29" t="str">
        <f>IF(E1229=仮名検索!$B$2,ROW(),"")</f>
        <v/>
      </c>
      <c r="C1229" s="29" t="str">
        <f>IF(H1229=書名検索!$B$2,ROW(),"")</f>
        <v/>
      </c>
      <c r="D1229" s="79" t="s">
        <v>3105</v>
      </c>
      <c r="E1229" s="79" t="s">
        <v>3106</v>
      </c>
      <c r="F1229" s="80" t="s">
        <v>115</v>
      </c>
      <c r="G1229" s="80">
        <v>248</v>
      </c>
      <c r="H1229" s="81" t="s">
        <v>3107</v>
      </c>
      <c r="I1229" s="81" t="s">
        <v>244</v>
      </c>
    </row>
    <row r="1230" spans="1:9" ht="12.75" customHeight="1">
      <c r="A1230" s="29" t="str">
        <f>IF(D1230=著作者名検索!$B$2,ROW(),"")</f>
        <v/>
      </c>
      <c r="B1230" s="29" t="str">
        <f>IF(E1230=仮名検索!$B$2,ROW(),"")</f>
        <v/>
      </c>
      <c r="C1230" s="29" t="str">
        <f>IF(H1230=書名検索!$B$2,ROW(),"")</f>
        <v/>
      </c>
      <c r="D1230" s="79" t="s">
        <v>3105</v>
      </c>
      <c r="E1230" s="79" t="s">
        <v>3106</v>
      </c>
      <c r="F1230" s="80" t="s">
        <v>28</v>
      </c>
      <c r="G1230" s="80" t="s">
        <v>3108</v>
      </c>
      <c r="H1230" s="81" t="s">
        <v>3109</v>
      </c>
      <c r="I1230" s="81" t="s">
        <v>3109</v>
      </c>
    </row>
    <row r="1231" spans="1:9" ht="12.75" customHeight="1">
      <c r="A1231" s="29" t="str">
        <f>IF(D1231=著作者名検索!$B$2,ROW(),"")</f>
        <v/>
      </c>
      <c r="B1231" s="29" t="str">
        <f>IF(E1231=仮名検索!$B$2,ROW(),"")</f>
        <v/>
      </c>
      <c r="C1231" s="29" t="str">
        <f>IF(H1231=書名検索!$B$2,ROW(),"")</f>
        <v/>
      </c>
      <c r="D1231" s="90" t="s">
        <v>3110</v>
      </c>
      <c r="E1231" s="90" t="s">
        <v>3111</v>
      </c>
      <c r="F1231" s="92" t="s">
        <v>34</v>
      </c>
      <c r="G1231" s="94" t="s">
        <v>43</v>
      </c>
      <c r="H1231" s="93" t="s">
        <v>3112</v>
      </c>
      <c r="I1231" s="100" t="s">
        <v>119</v>
      </c>
    </row>
    <row r="1232" spans="1:9" ht="12.75" customHeight="1">
      <c r="A1232" s="29" t="str">
        <f>IF(D1232=著作者名検索!$B$2,ROW(),"")</f>
        <v/>
      </c>
      <c r="B1232" s="29" t="str">
        <f>IF(E1232=仮名検索!$B$2,ROW(),"")</f>
        <v/>
      </c>
      <c r="C1232" s="29" t="str">
        <f>IF(H1232=書名検索!$B$2,ROW(),"")</f>
        <v/>
      </c>
      <c r="D1232" s="97" t="s">
        <v>3113</v>
      </c>
      <c r="E1232" s="87" t="s">
        <v>3114</v>
      </c>
      <c r="F1232" s="88" t="s">
        <v>24</v>
      </c>
      <c r="G1232" s="88">
        <v>284</v>
      </c>
      <c r="H1232" s="112" t="s">
        <v>3115</v>
      </c>
      <c r="I1232" s="101" t="s">
        <v>21</v>
      </c>
    </row>
    <row r="1233" spans="1:9" ht="12.75" customHeight="1">
      <c r="A1233" s="29" t="str">
        <f>IF(D1233=著作者名検索!$B$2,ROW(),"")</f>
        <v/>
      </c>
      <c r="B1233" s="29" t="str">
        <f>IF(E1233=仮名検索!$B$2,ROW(),"")</f>
        <v/>
      </c>
      <c r="C1233" s="29" t="str">
        <f>IF(H1233=書名検索!$B$2,ROW(),"")</f>
        <v/>
      </c>
      <c r="D1233" s="84" t="s">
        <v>3116</v>
      </c>
      <c r="E1233" s="84" t="s">
        <v>3117</v>
      </c>
      <c r="F1233" s="85" t="s">
        <v>48</v>
      </c>
      <c r="G1233" s="85" t="s">
        <v>49</v>
      </c>
      <c r="H1233" s="86" t="s">
        <v>3118</v>
      </c>
      <c r="I1233" s="86" t="s">
        <v>51</v>
      </c>
    </row>
    <row r="1234" spans="1:9" ht="12.75" customHeight="1">
      <c r="A1234" s="29" t="str">
        <f>IF(D1234=著作者名検索!$B$2,ROW(),"")</f>
        <v/>
      </c>
      <c r="B1234" s="29" t="str">
        <f>IF(E1234=仮名検索!$B$2,ROW(),"")</f>
        <v/>
      </c>
      <c r="C1234" s="29" t="str">
        <f>IF(H1234=書名検索!$B$2,ROW(),"")</f>
        <v/>
      </c>
      <c r="D1234" s="79" t="s">
        <v>3119</v>
      </c>
      <c r="E1234" s="79" t="s">
        <v>3120</v>
      </c>
      <c r="F1234" s="80" t="s">
        <v>115</v>
      </c>
      <c r="G1234" s="80">
        <v>168</v>
      </c>
      <c r="H1234" s="81" t="s">
        <v>3121</v>
      </c>
      <c r="I1234" s="81" t="s">
        <v>757</v>
      </c>
    </row>
    <row r="1235" spans="1:9" ht="12.75" customHeight="1">
      <c r="A1235" s="29" t="str">
        <f>IF(D1235=著作者名検索!$B$2,ROW(),"")</f>
        <v/>
      </c>
      <c r="B1235" s="29" t="str">
        <f>IF(E1235=仮名検索!$B$2,ROW(),"")</f>
        <v/>
      </c>
      <c r="C1235" s="29" t="str">
        <f>IF(H1235=書名検索!$B$2,ROW(),"")</f>
        <v/>
      </c>
      <c r="D1235" s="79" t="s">
        <v>3119</v>
      </c>
      <c r="E1235" s="79" t="s">
        <v>3120</v>
      </c>
      <c r="F1235" s="80" t="s">
        <v>115</v>
      </c>
      <c r="G1235" s="80">
        <v>287</v>
      </c>
      <c r="H1235" s="81" t="s">
        <v>3122</v>
      </c>
      <c r="I1235" s="83" t="s">
        <v>117</v>
      </c>
    </row>
    <row r="1236" spans="1:9" ht="12.75" customHeight="1">
      <c r="A1236" s="29" t="str">
        <f>IF(D1236=著作者名検索!$B$2,ROW(),"")</f>
        <v/>
      </c>
      <c r="B1236" s="29" t="str">
        <f>IF(E1236=仮名検索!$B$2,ROW(),"")</f>
        <v/>
      </c>
      <c r="C1236" s="29" t="str">
        <f>IF(H1236=書名検索!$B$2,ROW(),"")</f>
        <v/>
      </c>
      <c r="D1236" s="79" t="s">
        <v>3119</v>
      </c>
      <c r="E1236" s="79" t="s">
        <v>3120</v>
      </c>
      <c r="F1236" s="80" t="s">
        <v>65</v>
      </c>
      <c r="G1236" s="80">
        <v>307</v>
      </c>
      <c r="H1236" s="81" t="s">
        <v>3123</v>
      </c>
      <c r="I1236" s="81" t="s">
        <v>156</v>
      </c>
    </row>
    <row r="1237" spans="1:9" ht="12.75" customHeight="1">
      <c r="A1237" s="29" t="str">
        <f>IF(D1237=著作者名検索!$B$2,ROW(),"")</f>
        <v/>
      </c>
      <c r="B1237" s="29" t="str">
        <f>IF(E1237=仮名検索!$B$2,ROW(),"")</f>
        <v/>
      </c>
      <c r="C1237" s="29" t="str">
        <f>IF(H1237=書名検索!$B$2,ROW(),"")</f>
        <v/>
      </c>
      <c r="D1237" s="84" t="s">
        <v>3124</v>
      </c>
      <c r="E1237" s="84" t="s">
        <v>3125</v>
      </c>
      <c r="F1237" s="85" t="s">
        <v>24</v>
      </c>
      <c r="G1237" s="85">
        <v>214</v>
      </c>
      <c r="H1237" s="86" t="s">
        <v>1140</v>
      </c>
      <c r="I1237" s="86" t="s">
        <v>390</v>
      </c>
    </row>
    <row r="1238" spans="1:9" ht="12.75" customHeight="1">
      <c r="A1238" s="29" t="str">
        <f>IF(D1238=著作者名検索!$B$2,ROW(),"")</f>
        <v/>
      </c>
      <c r="B1238" s="29" t="str">
        <f>IF(E1238=仮名検索!$B$2,ROW(),"")</f>
        <v/>
      </c>
      <c r="C1238" s="29" t="str">
        <f>IF(H1238=書名検索!$B$2,ROW(),"")</f>
        <v/>
      </c>
      <c r="D1238" s="87" t="s">
        <v>3126</v>
      </c>
      <c r="E1238" s="87" t="s">
        <v>3127</v>
      </c>
      <c r="F1238" s="88" t="s">
        <v>226</v>
      </c>
      <c r="G1238" s="88" t="s">
        <v>894</v>
      </c>
      <c r="H1238" s="89" t="s">
        <v>3128</v>
      </c>
      <c r="I1238" s="101" t="s">
        <v>21</v>
      </c>
    </row>
    <row r="1239" spans="1:9" ht="12.75" customHeight="1">
      <c r="A1239" s="29" t="str">
        <f>IF(D1239=著作者名検索!$B$2,ROW(),"")</f>
        <v/>
      </c>
      <c r="B1239" s="29" t="str">
        <f>IF(E1239=仮名検索!$B$2,ROW(),"")</f>
        <v/>
      </c>
      <c r="C1239" s="29" t="str">
        <f>IF(H1239=書名検索!$B$2,ROW(),"")</f>
        <v/>
      </c>
      <c r="D1239" s="84" t="s">
        <v>3127</v>
      </c>
      <c r="E1239" s="84" t="s">
        <v>3127</v>
      </c>
      <c r="F1239" s="85" t="s">
        <v>48</v>
      </c>
      <c r="G1239" s="85" t="s">
        <v>1592</v>
      </c>
      <c r="H1239" s="86" t="s">
        <v>3129</v>
      </c>
      <c r="I1239" s="86" t="s">
        <v>2883</v>
      </c>
    </row>
    <row r="1240" spans="1:9" ht="12.75" customHeight="1">
      <c r="A1240" s="29" t="str">
        <f>IF(D1240=著作者名検索!$B$2,ROW(),"")</f>
        <v/>
      </c>
      <c r="B1240" s="29" t="str">
        <f>IF(E1240=仮名検索!$B$2,ROW(),"")</f>
        <v/>
      </c>
      <c r="C1240" s="29" t="str">
        <f>IF(H1240=書名検索!$B$2,ROW(),"")</f>
        <v/>
      </c>
      <c r="D1240" s="87" t="s">
        <v>3130</v>
      </c>
      <c r="E1240" s="87" t="s">
        <v>3131</v>
      </c>
      <c r="F1240" s="88" t="s">
        <v>18</v>
      </c>
      <c r="G1240" s="88" t="s">
        <v>19</v>
      </c>
      <c r="H1240" s="89" t="s">
        <v>3132</v>
      </c>
      <c r="I1240" s="101" t="s">
        <v>21</v>
      </c>
    </row>
    <row r="1241" spans="1:9" ht="12.75" customHeight="1">
      <c r="A1241" s="29" t="str">
        <f>IF(D1241=著作者名検索!$B$2,ROW(),"")</f>
        <v/>
      </c>
      <c r="B1241" s="29" t="str">
        <f>IF(E1241=仮名検索!$B$2,ROW(),"")</f>
        <v/>
      </c>
      <c r="C1241" s="29" t="str">
        <f>IF(H1241=書名検索!$B$2,ROW(),"")</f>
        <v/>
      </c>
      <c r="D1241" s="79" t="s">
        <v>3133</v>
      </c>
      <c r="E1241" s="79" t="s">
        <v>3134</v>
      </c>
      <c r="F1241" s="80" t="s">
        <v>28</v>
      </c>
      <c r="G1241" s="80" t="s">
        <v>896</v>
      </c>
      <c r="H1241" s="81" t="s">
        <v>3135</v>
      </c>
      <c r="I1241" s="81" t="s">
        <v>3135</v>
      </c>
    </row>
    <row r="1242" spans="1:9" ht="12.75" customHeight="1">
      <c r="A1242" s="29" t="str">
        <f>IF(D1242=著作者名検索!$B$2,ROW(),"")</f>
        <v/>
      </c>
      <c r="B1242" s="29" t="str">
        <f>IF(E1242=仮名検索!$B$2,ROW(),"")</f>
        <v/>
      </c>
      <c r="C1242" s="29" t="str">
        <f>IF(H1242=書名検索!$B$2,ROW(),"")</f>
        <v/>
      </c>
      <c r="D1242" s="79" t="s">
        <v>3136</v>
      </c>
      <c r="E1242" s="79" t="s">
        <v>3137</v>
      </c>
      <c r="F1242" s="80" t="s">
        <v>115</v>
      </c>
      <c r="G1242" s="80">
        <v>299</v>
      </c>
      <c r="H1242" s="81" t="s">
        <v>3138</v>
      </c>
      <c r="I1242" s="81" t="s">
        <v>123</v>
      </c>
    </row>
    <row r="1243" spans="1:9" ht="12.75" customHeight="1">
      <c r="A1243" s="29" t="str">
        <f>IF(D1243=著作者名検索!$B$2,ROW(),"")</f>
        <v/>
      </c>
      <c r="B1243" s="29" t="str">
        <f>IF(E1243=仮名検索!$B$2,ROW(),"")</f>
        <v/>
      </c>
      <c r="C1243" s="29" t="str">
        <f>IF(H1243=書名検索!$B$2,ROW(),"")</f>
        <v/>
      </c>
      <c r="D1243" s="87" t="s">
        <v>3139</v>
      </c>
      <c r="E1243" s="87" t="s">
        <v>3140</v>
      </c>
      <c r="F1243" s="88" t="s">
        <v>85</v>
      </c>
      <c r="G1243" s="88" t="s">
        <v>1644</v>
      </c>
      <c r="H1243" s="89" t="s">
        <v>3141</v>
      </c>
      <c r="I1243" s="101" t="s">
        <v>548</v>
      </c>
    </row>
    <row r="1244" spans="1:9" ht="12.75" customHeight="1">
      <c r="A1244" s="29" t="str">
        <f>IF(D1244=著作者名検索!$B$2,ROW(),"")</f>
        <v/>
      </c>
      <c r="B1244" s="29" t="str">
        <f>IF(E1244=仮名検索!$B$2,ROW(),"")</f>
        <v/>
      </c>
      <c r="C1244" s="29" t="str">
        <f>IF(H1244=書名検索!$B$2,ROW(),"")</f>
        <v/>
      </c>
      <c r="D1244" s="87" t="s">
        <v>3142</v>
      </c>
      <c r="E1244" s="87" t="s">
        <v>3143</v>
      </c>
      <c r="F1244" s="88" t="s">
        <v>75</v>
      </c>
      <c r="G1244" s="88">
        <v>268</v>
      </c>
      <c r="H1244" s="89" t="s">
        <v>3144</v>
      </c>
      <c r="I1244" s="101" t="s">
        <v>21</v>
      </c>
    </row>
    <row r="1245" spans="1:9" ht="12.75" customHeight="1">
      <c r="A1245" s="29" t="str">
        <f>IF(D1245=著作者名検索!$B$2,ROW(),"")</f>
        <v/>
      </c>
      <c r="B1245" s="29" t="str">
        <f>IF(E1245=仮名検索!$B$2,ROW(),"")</f>
        <v/>
      </c>
      <c r="C1245" s="29" t="str">
        <f>IF(H1245=書名検索!$B$2,ROW(),"")</f>
        <v/>
      </c>
      <c r="D1245" s="84" t="s">
        <v>3145</v>
      </c>
      <c r="E1245" s="84" t="s">
        <v>3146</v>
      </c>
      <c r="F1245" s="85" t="s">
        <v>75</v>
      </c>
      <c r="G1245" s="85">
        <v>181</v>
      </c>
      <c r="H1245" s="86" t="s">
        <v>2568</v>
      </c>
      <c r="I1245" s="86" t="s">
        <v>876</v>
      </c>
    </row>
    <row r="1246" spans="1:9" ht="12.75" customHeight="1">
      <c r="A1246" s="29" t="str">
        <f>IF(D1246=著作者名検索!$B$2,ROW(),"")</f>
        <v/>
      </c>
      <c r="B1246" s="29" t="str">
        <f>IF(E1246=仮名検索!$B$2,ROW(),"")</f>
        <v/>
      </c>
      <c r="C1246" s="29" t="str">
        <f>IF(H1246=書名検索!$B$2,ROW(),"")</f>
        <v/>
      </c>
      <c r="D1246" s="84" t="s">
        <v>3147</v>
      </c>
      <c r="E1246" s="84" t="s">
        <v>3148</v>
      </c>
      <c r="F1246" s="85" t="s">
        <v>18</v>
      </c>
      <c r="G1246" s="85" t="s">
        <v>175</v>
      </c>
      <c r="H1246" s="86" t="s">
        <v>3149</v>
      </c>
      <c r="I1246" s="86" t="s">
        <v>174</v>
      </c>
    </row>
    <row r="1247" spans="1:9" ht="12.75" customHeight="1">
      <c r="A1247" s="29" t="str">
        <f>IF(D1247=著作者名検索!$B$2,ROW(),"")</f>
        <v/>
      </c>
      <c r="B1247" s="29" t="str">
        <f>IF(E1247=仮名検索!$B$2,ROW(),"")</f>
        <v/>
      </c>
      <c r="C1247" s="29" t="str">
        <f>IF(H1247=書名検索!$B$2,ROW(),"")</f>
        <v/>
      </c>
      <c r="D1247" s="79" t="s">
        <v>3150</v>
      </c>
      <c r="E1247" s="79" t="s">
        <v>3151</v>
      </c>
      <c r="F1247" s="80" t="s">
        <v>273</v>
      </c>
      <c r="G1247" s="80">
        <v>169</v>
      </c>
      <c r="H1247" s="83" t="s">
        <v>3152</v>
      </c>
      <c r="I1247" s="83" t="s">
        <v>3153</v>
      </c>
    </row>
    <row r="1248" spans="1:9" ht="12.75" customHeight="1">
      <c r="A1248" s="29" t="str">
        <f>IF(D1248=著作者名検索!$B$2,ROW(),"")</f>
        <v/>
      </c>
      <c r="B1248" s="29" t="str">
        <f>IF(E1248=仮名検索!$B$2,ROW(),"")</f>
        <v/>
      </c>
      <c r="C1248" s="29" t="str">
        <f>IF(H1248=書名検索!$B$2,ROW(),"")</f>
        <v/>
      </c>
      <c r="D1248" s="90" t="s">
        <v>3154</v>
      </c>
      <c r="E1248" s="90" t="s">
        <v>3155</v>
      </c>
      <c r="F1248" s="92" t="s">
        <v>34</v>
      </c>
      <c r="G1248" s="96" t="s">
        <v>29</v>
      </c>
      <c r="H1248" s="93" t="s">
        <v>3156</v>
      </c>
      <c r="I1248" s="100" t="s">
        <v>462</v>
      </c>
    </row>
    <row r="1249" spans="1:9" ht="12.75" customHeight="1">
      <c r="A1249" s="29" t="str">
        <f>IF(D1249=著作者名検索!$B$2,ROW(),"")</f>
        <v/>
      </c>
      <c r="B1249" s="29" t="str">
        <f>IF(E1249=仮名検索!$B$2,ROW(),"")</f>
        <v/>
      </c>
      <c r="C1249" s="29" t="str">
        <f>IF(H1249=書名検索!$B$2,ROW(),"")</f>
        <v/>
      </c>
      <c r="D1249" s="84" t="s">
        <v>3157</v>
      </c>
      <c r="E1249" s="84" t="s">
        <v>3158</v>
      </c>
      <c r="F1249" s="85" t="s">
        <v>48</v>
      </c>
      <c r="G1249" s="85" t="s">
        <v>2122</v>
      </c>
      <c r="H1249" s="86" t="s">
        <v>3159</v>
      </c>
      <c r="I1249" s="86" t="s">
        <v>2124</v>
      </c>
    </row>
    <row r="1250" spans="1:9" ht="12.75" customHeight="1">
      <c r="A1250" s="29" t="str">
        <f>IF(D1250=著作者名検索!$B$2,ROW(),"")</f>
        <v/>
      </c>
      <c r="B1250" s="29" t="str">
        <f>IF(E1250=仮名検索!$B$2,ROW(),"")</f>
        <v/>
      </c>
      <c r="C1250" s="29" t="str">
        <f>IF(H1250=書名検索!$B$2,ROW(),"")</f>
        <v/>
      </c>
      <c r="D1250" s="84" t="s">
        <v>3160</v>
      </c>
      <c r="E1250" s="84" t="s">
        <v>3161</v>
      </c>
      <c r="F1250" s="85" t="s">
        <v>75</v>
      </c>
      <c r="G1250" s="85">
        <v>130</v>
      </c>
      <c r="H1250" s="86" t="s">
        <v>3162</v>
      </c>
      <c r="I1250" s="86" t="s">
        <v>1252</v>
      </c>
    </row>
    <row r="1251" spans="1:9" ht="12.75" customHeight="1">
      <c r="A1251" s="29" t="str">
        <f>IF(D1251=著作者名検索!$B$2,ROW(),"")</f>
        <v/>
      </c>
      <c r="B1251" s="29" t="str">
        <f>IF(E1251=仮名検索!$B$2,ROW(),"")</f>
        <v/>
      </c>
      <c r="C1251" s="29" t="str">
        <f>IF(H1251=書名検索!$B$2,ROW(),"")</f>
        <v/>
      </c>
      <c r="D1251" s="87" t="s">
        <v>3163</v>
      </c>
      <c r="E1251" s="87" t="s">
        <v>3164</v>
      </c>
      <c r="F1251" s="88" t="s">
        <v>85</v>
      </c>
      <c r="G1251" s="88" t="s">
        <v>1644</v>
      </c>
      <c r="H1251" s="89" t="s">
        <v>2228</v>
      </c>
      <c r="I1251" s="101" t="s">
        <v>548</v>
      </c>
    </row>
    <row r="1252" spans="1:9" ht="12.75" customHeight="1">
      <c r="A1252" s="29" t="str">
        <f>IF(D1252=著作者名検索!$B$2,ROW(),"")</f>
        <v/>
      </c>
      <c r="B1252" s="29" t="str">
        <f>IF(E1252=仮名検索!$B$2,ROW(),"")</f>
        <v/>
      </c>
      <c r="C1252" s="29" t="str">
        <f>IF(H1252=書名検索!$B$2,ROW(),"")</f>
        <v/>
      </c>
      <c r="D1252" s="84" t="s">
        <v>3165</v>
      </c>
      <c r="E1252" s="84" t="s">
        <v>3166</v>
      </c>
      <c r="F1252" s="85" t="s">
        <v>18</v>
      </c>
      <c r="G1252" s="85" t="s">
        <v>83</v>
      </c>
      <c r="H1252" s="86" t="s">
        <v>3167</v>
      </c>
      <c r="I1252" s="86" t="s">
        <v>1421</v>
      </c>
    </row>
    <row r="1253" spans="1:9" ht="12.75" customHeight="1">
      <c r="A1253" s="29" t="str">
        <f>IF(D1253=著作者名検索!$B$2,ROW(),"")</f>
        <v/>
      </c>
      <c r="B1253" s="29" t="str">
        <f>IF(E1253=仮名検索!$B$2,ROW(),"")</f>
        <v/>
      </c>
      <c r="C1253" s="29" t="str">
        <f>IF(H1253=書名検索!$B$2,ROW(),"")</f>
        <v/>
      </c>
      <c r="D1253" s="84" t="s">
        <v>3168</v>
      </c>
      <c r="E1253" s="84" t="s">
        <v>3169</v>
      </c>
      <c r="F1253" s="85" t="s">
        <v>48</v>
      </c>
      <c r="G1253" s="85" t="s">
        <v>3170</v>
      </c>
      <c r="H1253" s="86" t="s">
        <v>3171</v>
      </c>
      <c r="I1253" s="86" t="s">
        <v>3172</v>
      </c>
    </row>
    <row r="1254" spans="1:9" ht="12.75" customHeight="1">
      <c r="A1254" s="29" t="str">
        <f>IF(D1254=著作者名検索!$B$2,ROW(),"")</f>
        <v/>
      </c>
      <c r="B1254" s="29" t="str">
        <f>IF(E1254=仮名検索!$B$2,ROW(),"")</f>
        <v/>
      </c>
      <c r="C1254" s="29" t="str">
        <f>IF(H1254=書名検索!$B$2,ROW(),"")</f>
        <v/>
      </c>
      <c r="D1254" s="84" t="s">
        <v>3173</v>
      </c>
      <c r="E1254" s="84" t="s">
        <v>3173</v>
      </c>
      <c r="F1254" s="85" t="s">
        <v>48</v>
      </c>
      <c r="G1254" s="85" t="s">
        <v>2577</v>
      </c>
      <c r="H1254" s="86" t="s">
        <v>3174</v>
      </c>
      <c r="I1254" s="86" t="s">
        <v>2281</v>
      </c>
    </row>
    <row r="1255" spans="1:9" ht="12.75" customHeight="1">
      <c r="A1255" s="29" t="str">
        <f>IF(D1255=著作者名検索!$B$2,ROW(),"")</f>
        <v/>
      </c>
      <c r="B1255" s="29" t="str">
        <f>IF(E1255=仮名検索!$B$2,ROW(),"")</f>
        <v/>
      </c>
      <c r="C1255" s="29" t="str">
        <f>IF(H1255=書名検索!$B$2,ROW(),"")</f>
        <v/>
      </c>
      <c r="D1255" s="79" t="s">
        <v>3175</v>
      </c>
      <c r="E1255" s="79" t="s">
        <v>3176</v>
      </c>
      <c r="F1255" s="80" t="s">
        <v>115</v>
      </c>
      <c r="G1255" s="80">
        <v>301</v>
      </c>
      <c r="H1255" s="81" t="s">
        <v>3177</v>
      </c>
      <c r="I1255" s="81" t="s">
        <v>123</v>
      </c>
    </row>
    <row r="1256" spans="1:9" ht="12.75" customHeight="1">
      <c r="A1256" s="29" t="str">
        <f>IF(D1256=著作者名検索!$B$2,ROW(),"")</f>
        <v/>
      </c>
      <c r="B1256" s="29" t="str">
        <f>IF(E1256=仮名検索!$B$2,ROW(),"")</f>
        <v/>
      </c>
      <c r="C1256" s="29" t="str">
        <f>IF(H1256=書名検索!$B$2,ROW(),"")</f>
        <v/>
      </c>
      <c r="D1256" s="90" t="s">
        <v>3178</v>
      </c>
      <c r="E1256" s="90" t="s">
        <v>3179</v>
      </c>
      <c r="F1256" s="92" t="s">
        <v>34</v>
      </c>
      <c r="G1256" s="94" t="s">
        <v>43</v>
      </c>
      <c r="H1256" s="93" t="s">
        <v>3180</v>
      </c>
      <c r="I1256" s="100" t="s">
        <v>322</v>
      </c>
    </row>
    <row r="1257" spans="1:9" ht="12.75" customHeight="1">
      <c r="A1257" s="29" t="str">
        <f>IF(D1257=著作者名検索!$B$2,ROW(),"")</f>
        <v/>
      </c>
      <c r="B1257" s="29" t="str">
        <f>IF(E1257=仮名検索!$B$2,ROW(),"")</f>
        <v/>
      </c>
      <c r="C1257" s="29" t="str">
        <f>IF(H1257=書名検索!$B$2,ROW(),"")</f>
        <v/>
      </c>
      <c r="D1257" s="90" t="s">
        <v>3181</v>
      </c>
      <c r="E1257" s="90" t="s">
        <v>3182</v>
      </c>
      <c r="F1257" s="92" t="s">
        <v>34</v>
      </c>
      <c r="G1257" s="94" t="s">
        <v>43</v>
      </c>
      <c r="H1257" s="93" t="s">
        <v>3183</v>
      </c>
      <c r="I1257" s="100" t="s">
        <v>136</v>
      </c>
    </row>
    <row r="1258" spans="1:9" ht="12.75" customHeight="1">
      <c r="A1258" s="29" t="str">
        <f>IF(D1258=著作者名検索!$B$2,ROW(),"")</f>
        <v/>
      </c>
      <c r="B1258" s="29" t="str">
        <f>IF(E1258=仮名検索!$B$2,ROW(),"")</f>
        <v/>
      </c>
      <c r="C1258" s="29" t="str">
        <f>IF(H1258=書名検索!$B$2,ROW(),"")</f>
        <v/>
      </c>
      <c r="D1258" s="84" t="s">
        <v>3184</v>
      </c>
      <c r="E1258" s="84" t="s">
        <v>3185</v>
      </c>
      <c r="F1258" s="85" t="s">
        <v>18</v>
      </c>
      <c r="G1258" s="85" t="s">
        <v>561</v>
      </c>
      <c r="H1258" s="86" t="s">
        <v>3186</v>
      </c>
      <c r="I1258" s="86" t="s">
        <v>563</v>
      </c>
    </row>
    <row r="1259" spans="1:9" ht="12.75" customHeight="1">
      <c r="A1259" s="29" t="str">
        <f>IF(D1259=著作者名検索!$B$2,ROW(),"")</f>
        <v/>
      </c>
      <c r="B1259" s="29" t="str">
        <f>IF(E1259=仮名検索!$B$2,ROW(),"")</f>
        <v/>
      </c>
      <c r="C1259" s="29" t="str">
        <f>IF(H1259=書名検索!$B$2,ROW(),"")</f>
        <v/>
      </c>
      <c r="D1259" s="79" t="s">
        <v>3187</v>
      </c>
      <c r="E1259" s="79" t="s">
        <v>3188</v>
      </c>
      <c r="F1259" s="80" t="s">
        <v>222</v>
      </c>
      <c r="G1259" s="80">
        <v>25</v>
      </c>
      <c r="H1259" s="83" t="s">
        <v>140</v>
      </c>
      <c r="I1259" s="83" t="s">
        <v>140</v>
      </c>
    </row>
    <row r="1260" spans="1:9" ht="12.75" customHeight="1">
      <c r="A1260" s="29" t="str">
        <f>IF(D1260=著作者名検索!$B$2,ROW(),"")</f>
        <v/>
      </c>
      <c r="B1260" s="29" t="str">
        <f>IF(E1260=仮名検索!$B$2,ROW(),"")</f>
        <v/>
      </c>
      <c r="C1260" s="29" t="str">
        <f>IF(H1260=書名検索!$B$2,ROW(),"")</f>
        <v/>
      </c>
      <c r="D1260" s="102" t="s">
        <v>3187</v>
      </c>
      <c r="E1260" s="79" t="s">
        <v>3188</v>
      </c>
      <c r="F1260" s="80" t="s">
        <v>115</v>
      </c>
      <c r="G1260" s="80">
        <v>97</v>
      </c>
      <c r="H1260" s="103" t="s">
        <v>3189</v>
      </c>
      <c r="I1260" s="83" t="s">
        <v>3066</v>
      </c>
    </row>
    <row r="1261" spans="1:9" ht="12.75" customHeight="1">
      <c r="A1261" s="29" t="str">
        <f>IF(D1261=著作者名検索!$B$2,ROW(),"")</f>
        <v/>
      </c>
      <c r="B1261" s="29" t="str">
        <f>IF(E1261=仮名検索!$B$2,ROW(),"")</f>
        <v/>
      </c>
      <c r="C1261" s="29" t="str">
        <f>IF(H1261=書名検索!$B$2,ROW(),"")</f>
        <v/>
      </c>
      <c r="D1261" s="87" t="s">
        <v>3187</v>
      </c>
      <c r="E1261" s="87" t="s">
        <v>3188</v>
      </c>
      <c r="F1261" s="88" t="s">
        <v>24</v>
      </c>
      <c r="G1261" s="88">
        <v>280</v>
      </c>
      <c r="H1261" s="89" t="s">
        <v>3190</v>
      </c>
      <c r="I1261" s="101" t="s">
        <v>21</v>
      </c>
    </row>
    <row r="1262" spans="1:9" ht="12.75" customHeight="1">
      <c r="A1262" s="29" t="str">
        <f>IF(D1262=著作者名検索!$B$2,ROW(),"")</f>
        <v/>
      </c>
      <c r="B1262" s="29" t="str">
        <f>IF(E1262=仮名検索!$B$2,ROW(),"")</f>
        <v/>
      </c>
      <c r="C1262" s="29" t="str">
        <f>IF(H1262=書名検索!$B$2,ROW(),"")</f>
        <v/>
      </c>
      <c r="D1262" s="79" t="s">
        <v>3191</v>
      </c>
      <c r="E1262" s="79" t="s">
        <v>3192</v>
      </c>
      <c r="F1262" s="80" t="s">
        <v>115</v>
      </c>
      <c r="G1262" s="80">
        <v>289</v>
      </c>
      <c r="H1262" s="81" t="s">
        <v>3193</v>
      </c>
      <c r="I1262" s="83" t="s">
        <v>117</v>
      </c>
    </row>
    <row r="1263" spans="1:9" ht="12.75" customHeight="1">
      <c r="A1263" s="29" t="str">
        <f>IF(D1263=著作者名検索!$B$2,ROW(),"")</f>
        <v/>
      </c>
      <c r="B1263" s="29" t="str">
        <f>IF(E1263=仮名検索!$B$2,ROW(),"")</f>
        <v/>
      </c>
      <c r="C1263" s="29" t="str">
        <f>IF(H1263=書名検索!$B$2,ROW(),"")</f>
        <v/>
      </c>
      <c r="D1263" s="79" t="s">
        <v>3191</v>
      </c>
      <c r="E1263" s="79" t="s">
        <v>3192</v>
      </c>
      <c r="F1263" s="80" t="s">
        <v>115</v>
      </c>
      <c r="G1263" s="80" t="s">
        <v>3194</v>
      </c>
      <c r="H1263" s="81" t="s">
        <v>3195</v>
      </c>
      <c r="I1263" s="81" t="s">
        <v>3195</v>
      </c>
    </row>
    <row r="1264" spans="1:9" ht="12.75" customHeight="1">
      <c r="A1264" s="29" t="str">
        <f>IF(D1264=著作者名検索!$B$2,ROW(),"")</f>
        <v/>
      </c>
      <c r="B1264" s="29" t="str">
        <f>IF(E1264=仮名検索!$B$2,ROW(),"")</f>
        <v/>
      </c>
      <c r="C1264" s="29" t="str">
        <f>IF(H1264=書名検索!$B$2,ROW(),"")</f>
        <v/>
      </c>
      <c r="D1264" s="87" t="s">
        <v>3196</v>
      </c>
      <c r="E1264" s="87" t="s">
        <v>3197</v>
      </c>
      <c r="F1264" s="88" t="s">
        <v>24</v>
      </c>
      <c r="G1264" s="88">
        <v>284</v>
      </c>
      <c r="H1264" s="89" t="s">
        <v>3198</v>
      </c>
      <c r="I1264" s="101" t="s">
        <v>21</v>
      </c>
    </row>
    <row r="1265" spans="1:9" ht="12.75" customHeight="1">
      <c r="A1265" s="29" t="str">
        <f>IF(D1265=著作者名検索!$B$2,ROW(),"")</f>
        <v/>
      </c>
      <c r="B1265" s="29" t="str">
        <f>IF(E1265=仮名検索!$B$2,ROW(),"")</f>
        <v/>
      </c>
      <c r="C1265" s="29" t="str">
        <f>IF(H1265=書名検索!$B$2,ROW(),"")</f>
        <v/>
      </c>
      <c r="D1265" s="79" t="s">
        <v>3199</v>
      </c>
      <c r="E1265" s="79" t="s">
        <v>3200</v>
      </c>
      <c r="F1265" s="80" t="s">
        <v>115</v>
      </c>
      <c r="G1265" s="80">
        <v>243</v>
      </c>
      <c r="H1265" s="81" t="s">
        <v>3201</v>
      </c>
      <c r="I1265" s="81" t="s">
        <v>792</v>
      </c>
    </row>
    <row r="1266" spans="1:9" ht="12.75" customHeight="1">
      <c r="A1266" s="29" t="str">
        <f>IF(D1266=著作者名検索!$B$2,ROW(),"")</f>
        <v/>
      </c>
      <c r="B1266" s="29" t="str">
        <f>IF(E1266=仮名検索!$B$2,ROW(),"")</f>
        <v/>
      </c>
      <c r="C1266" s="29" t="str">
        <f>IF(H1266=書名検索!$B$2,ROW(),"")</f>
        <v/>
      </c>
      <c r="D1266" s="90" t="s">
        <v>3202</v>
      </c>
      <c r="E1266" s="91" t="s">
        <v>3203</v>
      </c>
      <c r="F1266" s="92" t="s">
        <v>28</v>
      </c>
      <c r="G1266" s="92" t="s">
        <v>29</v>
      </c>
      <c r="H1266" s="93" t="s">
        <v>3204</v>
      </c>
      <c r="I1266" s="100" t="s">
        <v>866</v>
      </c>
    </row>
    <row r="1267" spans="1:9" ht="12.75" customHeight="1">
      <c r="A1267" s="29" t="str">
        <f>IF(D1267=著作者名検索!$B$2,ROW(),"")</f>
        <v/>
      </c>
      <c r="B1267" s="29" t="str">
        <f>IF(E1267=仮名検索!$B$2,ROW(),"")</f>
        <v/>
      </c>
      <c r="C1267" s="29" t="str">
        <f>IF(H1267=書名検索!$B$2,ROW(),"")</f>
        <v/>
      </c>
      <c r="D1267" s="84" t="s">
        <v>3205</v>
      </c>
      <c r="E1267" s="84" t="s">
        <v>3206</v>
      </c>
      <c r="F1267" s="85" t="s">
        <v>24</v>
      </c>
      <c r="G1267" s="85">
        <v>165</v>
      </c>
      <c r="H1267" s="86" t="s">
        <v>3207</v>
      </c>
      <c r="I1267" s="86" t="s">
        <v>1964</v>
      </c>
    </row>
    <row r="1268" spans="1:9" ht="12.75" customHeight="1">
      <c r="A1268" s="29" t="str">
        <f>IF(D1268=著作者名検索!$B$2,ROW(),"")</f>
        <v/>
      </c>
      <c r="B1268" s="29" t="str">
        <f>IF(E1268=仮名検索!$B$2,ROW(),"")</f>
        <v/>
      </c>
      <c r="C1268" s="29" t="str">
        <f>IF(H1268=書名検索!$B$2,ROW(),"")</f>
        <v/>
      </c>
      <c r="D1268" s="90" t="s">
        <v>3208</v>
      </c>
      <c r="E1268" s="90" t="s">
        <v>3209</v>
      </c>
      <c r="F1268" s="92" t="s">
        <v>34</v>
      </c>
      <c r="G1268" s="94" t="s">
        <v>43</v>
      </c>
      <c r="H1268" s="93" t="s">
        <v>3210</v>
      </c>
      <c r="I1268" s="100" t="s">
        <v>312</v>
      </c>
    </row>
    <row r="1269" spans="1:9" ht="12.75" customHeight="1">
      <c r="A1269" s="29" t="str">
        <f>IF(D1269=著作者名検索!$B$2,ROW(),"")</f>
        <v/>
      </c>
      <c r="B1269" s="29" t="str">
        <f>IF(E1269=仮名検索!$B$2,ROW(),"")</f>
        <v/>
      </c>
      <c r="C1269" s="29" t="str">
        <f>IF(H1269=書名検索!$B$2,ROW(),"")</f>
        <v/>
      </c>
      <c r="D1269" s="79" t="s">
        <v>3211</v>
      </c>
      <c r="E1269" s="79" t="s">
        <v>3212</v>
      </c>
      <c r="F1269" s="80" t="s">
        <v>65</v>
      </c>
      <c r="G1269" s="80" t="s">
        <v>3213</v>
      </c>
      <c r="H1269" s="81" t="s">
        <v>3087</v>
      </c>
      <c r="I1269" s="81" t="s">
        <v>3087</v>
      </c>
    </row>
    <row r="1270" spans="1:9" ht="12.75" customHeight="1">
      <c r="A1270" s="29" t="str">
        <f>IF(D1270=著作者名検索!$B$2,ROW(),"")</f>
        <v/>
      </c>
      <c r="B1270" s="29" t="str">
        <f>IF(E1270=仮名検索!$B$2,ROW(),"")</f>
        <v/>
      </c>
      <c r="C1270" s="29" t="str">
        <f>IF(H1270=書名検索!$B$2,ROW(),"")</f>
        <v/>
      </c>
      <c r="D1270" s="84" t="s">
        <v>3214</v>
      </c>
      <c r="E1270" s="84" t="s">
        <v>3215</v>
      </c>
      <c r="F1270" s="85" t="s">
        <v>85</v>
      </c>
      <c r="G1270" s="85" t="s">
        <v>1226</v>
      </c>
      <c r="H1270" s="86" t="s">
        <v>3216</v>
      </c>
      <c r="I1270" s="86" t="s">
        <v>605</v>
      </c>
    </row>
    <row r="1271" spans="1:9" ht="12.75" customHeight="1">
      <c r="A1271" s="29" t="str">
        <f>IF(D1271=著作者名検索!$B$2,ROW(),"")</f>
        <v/>
      </c>
      <c r="B1271" s="29" t="str">
        <f>IF(E1271=仮名検索!$B$2,ROW(),"")</f>
        <v/>
      </c>
      <c r="C1271" s="29" t="str">
        <f>IF(H1271=書名検索!$B$2,ROW(),"")</f>
        <v/>
      </c>
      <c r="D1271" s="87" t="s">
        <v>3217</v>
      </c>
      <c r="E1271" s="87" t="s">
        <v>3218</v>
      </c>
      <c r="F1271" s="88" t="s">
        <v>226</v>
      </c>
      <c r="G1271" s="88" t="s">
        <v>741</v>
      </c>
      <c r="H1271" s="89" t="s">
        <v>3219</v>
      </c>
      <c r="I1271" s="101" t="s">
        <v>21</v>
      </c>
    </row>
    <row r="1272" spans="1:9" ht="12.75" customHeight="1">
      <c r="A1272" s="29" t="str">
        <f>IF(D1272=著作者名検索!$B$2,ROW(),"")</f>
        <v/>
      </c>
      <c r="B1272" s="29" t="str">
        <f>IF(E1272=仮名検索!$B$2,ROW(),"")</f>
        <v/>
      </c>
      <c r="C1272" s="29" t="str">
        <f>IF(H1272=書名検索!$B$2,ROW(),"")</f>
        <v/>
      </c>
      <c r="D1272" s="84" t="s">
        <v>3220</v>
      </c>
      <c r="E1272" s="84" t="s">
        <v>3221</v>
      </c>
      <c r="F1272" s="85" t="s">
        <v>75</v>
      </c>
      <c r="G1272" s="85">
        <v>169</v>
      </c>
      <c r="H1272" s="86" t="s">
        <v>3222</v>
      </c>
      <c r="I1272" s="86" t="s">
        <v>3153</v>
      </c>
    </row>
    <row r="1273" spans="1:9" ht="12.75" customHeight="1">
      <c r="A1273" s="29" t="str">
        <f>IF(D1273=著作者名検索!$B$2,ROW(),"")</f>
        <v/>
      </c>
      <c r="B1273" s="29" t="str">
        <f>IF(E1273=仮名検索!$B$2,ROW(),"")</f>
        <v/>
      </c>
      <c r="C1273" s="29" t="str">
        <f>IF(H1273=書名検索!$B$2,ROW(),"")</f>
        <v/>
      </c>
      <c r="D1273" s="84" t="s">
        <v>3220</v>
      </c>
      <c r="E1273" s="84" t="s">
        <v>3221</v>
      </c>
      <c r="F1273" s="85" t="s">
        <v>226</v>
      </c>
      <c r="G1273" s="85" t="s">
        <v>1452</v>
      </c>
      <c r="H1273" s="86" t="s">
        <v>3223</v>
      </c>
      <c r="I1273" s="86" t="s">
        <v>1454</v>
      </c>
    </row>
    <row r="1274" spans="1:9" ht="12.75" customHeight="1">
      <c r="A1274" s="29" t="str">
        <f>IF(D1274=著作者名検索!$B$2,ROW(),"")</f>
        <v/>
      </c>
      <c r="B1274" s="29" t="str">
        <f>IF(E1274=仮名検索!$B$2,ROW(),"")</f>
        <v/>
      </c>
      <c r="C1274" s="29" t="str">
        <f>IF(H1274=書名検索!$B$2,ROW(),"")</f>
        <v/>
      </c>
      <c r="D1274" s="79" t="s">
        <v>3224</v>
      </c>
      <c r="E1274" s="79" t="s">
        <v>3225</v>
      </c>
      <c r="F1274" s="80" t="s">
        <v>65</v>
      </c>
      <c r="G1274" s="80">
        <v>150</v>
      </c>
      <c r="H1274" s="83" t="s">
        <v>3226</v>
      </c>
      <c r="I1274" s="83" t="s">
        <v>1736</v>
      </c>
    </row>
    <row r="1275" spans="1:9" ht="12.75" customHeight="1">
      <c r="A1275" s="29" t="str">
        <f>IF(D1275=著作者名検索!$B$2,ROW(),"")</f>
        <v/>
      </c>
      <c r="B1275" s="29" t="str">
        <f>IF(E1275=仮名検索!$B$2,ROW(),"")</f>
        <v/>
      </c>
      <c r="C1275" s="29" t="str">
        <f>IF(H1275=書名検索!$B$2,ROW(),"")</f>
        <v/>
      </c>
      <c r="D1275" s="79" t="s">
        <v>3224</v>
      </c>
      <c r="E1275" s="79" t="s">
        <v>3225</v>
      </c>
      <c r="F1275" s="80" t="s">
        <v>273</v>
      </c>
      <c r="G1275" s="80">
        <v>192</v>
      </c>
      <c r="H1275" s="83" t="s">
        <v>3227</v>
      </c>
      <c r="I1275" s="83" t="s">
        <v>1172</v>
      </c>
    </row>
    <row r="1276" spans="1:9" ht="12.75" customHeight="1">
      <c r="A1276" s="29" t="str">
        <f>IF(D1276=著作者名検索!$B$2,ROW(),"")</f>
        <v/>
      </c>
      <c r="B1276" s="29" t="str">
        <f>IF(E1276=仮名検索!$B$2,ROW(),"")</f>
        <v/>
      </c>
      <c r="C1276" s="29" t="str">
        <f>IF(H1276=書名検索!$B$2,ROW(),"")</f>
        <v/>
      </c>
      <c r="D1276" s="79" t="s">
        <v>3224</v>
      </c>
      <c r="E1276" s="79" t="s">
        <v>3225</v>
      </c>
      <c r="F1276" s="80" t="s">
        <v>222</v>
      </c>
      <c r="G1276" s="80">
        <v>196</v>
      </c>
      <c r="H1276" s="83" t="s">
        <v>3228</v>
      </c>
      <c r="I1276" s="83" t="s">
        <v>1041</v>
      </c>
    </row>
    <row r="1277" spans="1:9" ht="12.75" customHeight="1">
      <c r="A1277" s="29" t="str">
        <f>IF(D1277=著作者名検索!$B$2,ROW(),"")</f>
        <v/>
      </c>
      <c r="B1277" s="29" t="str">
        <f>IF(E1277=仮名検索!$B$2,ROW(),"")</f>
        <v/>
      </c>
      <c r="C1277" s="29" t="str">
        <f>IF(H1277=書名検索!$B$2,ROW(),"")</f>
        <v/>
      </c>
      <c r="D1277" s="90" t="s">
        <v>3229</v>
      </c>
      <c r="E1277" s="90" t="s">
        <v>3230</v>
      </c>
      <c r="F1277" s="92" t="s">
        <v>34</v>
      </c>
      <c r="G1277" s="96" t="s">
        <v>29</v>
      </c>
      <c r="H1277" s="93" t="s">
        <v>3231</v>
      </c>
      <c r="I1277" s="100" t="s">
        <v>715</v>
      </c>
    </row>
    <row r="1278" spans="1:9" ht="12.75" customHeight="1">
      <c r="A1278" s="29" t="str">
        <f>IF(D1278=著作者名検索!$B$2,ROW(),"")</f>
        <v/>
      </c>
      <c r="B1278" s="29" t="str">
        <f>IF(E1278=仮名検索!$B$2,ROW(),"")</f>
        <v/>
      </c>
      <c r="C1278" s="29" t="str">
        <f>IF(H1278=書名検索!$B$2,ROW(),"")</f>
        <v/>
      </c>
      <c r="D1278" s="84" t="s">
        <v>3229</v>
      </c>
      <c r="E1278" s="84" t="s">
        <v>3232</v>
      </c>
      <c r="F1278" s="85" t="s">
        <v>75</v>
      </c>
      <c r="G1278" s="85">
        <v>169</v>
      </c>
      <c r="H1278" s="86" t="s">
        <v>3233</v>
      </c>
      <c r="I1278" s="86" t="s">
        <v>3153</v>
      </c>
    </row>
    <row r="1279" spans="1:9" ht="12.75" customHeight="1">
      <c r="A1279" s="29" t="str">
        <f>IF(D1279=著作者名検索!$B$2,ROW(),"")</f>
        <v/>
      </c>
      <c r="B1279" s="29" t="str">
        <f>IF(E1279=仮名検索!$B$2,ROW(),"")</f>
        <v/>
      </c>
      <c r="C1279" s="29" t="str">
        <f>IF(H1279=書名検索!$B$2,ROW(),"")</f>
        <v/>
      </c>
      <c r="D1279" s="87" t="s">
        <v>3234</v>
      </c>
      <c r="E1279" s="87" t="s">
        <v>3235</v>
      </c>
      <c r="F1279" s="88" t="s">
        <v>24</v>
      </c>
      <c r="G1279" s="88">
        <v>284</v>
      </c>
      <c r="H1279" s="89" t="s">
        <v>3236</v>
      </c>
      <c r="I1279" s="101" t="s">
        <v>21</v>
      </c>
    </row>
    <row r="1280" spans="1:9" ht="12.75" customHeight="1">
      <c r="A1280" s="29" t="str">
        <f>IF(D1280=著作者名検索!$B$2,ROW(),"")</f>
        <v/>
      </c>
      <c r="B1280" s="29" t="str">
        <f>IF(E1280=仮名検索!$B$2,ROW(),"")</f>
        <v/>
      </c>
      <c r="C1280" s="29" t="str">
        <f>IF(H1280=書名検索!$B$2,ROW(),"")</f>
        <v/>
      </c>
      <c r="D1280" s="87" t="s">
        <v>3237</v>
      </c>
      <c r="E1280" s="87" t="s">
        <v>3238</v>
      </c>
      <c r="F1280" s="88" t="s">
        <v>75</v>
      </c>
      <c r="G1280" s="88">
        <v>271</v>
      </c>
      <c r="H1280" s="89" t="s">
        <v>3239</v>
      </c>
      <c r="I1280" s="101" t="s">
        <v>21</v>
      </c>
    </row>
    <row r="1281" spans="1:9" ht="12.75" customHeight="1">
      <c r="A1281" s="29" t="str">
        <f>IF(D1281=著作者名検索!$B$2,ROW(),"")</f>
        <v/>
      </c>
      <c r="B1281" s="29" t="str">
        <f>IF(E1281=仮名検索!$B$2,ROW(),"")</f>
        <v/>
      </c>
      <c r="C1281" s="29" t="str">
        <f>IF(H1281=書名検索!$B$2,ROW(),"")</f>
        <v/>
      </c>
      <c r="D1281" s="84" t="s">
        <v>3237</v>
      </c>
      <c r="E1281" s="84" t="s">
        <v>3238</v>
      </c>
      <c r="F1281" s="85" t="s">
        <v>18</v>
      </c>
      <c r="G1281" s="85" t="s">
        <v>561</v>
      </c>
      <c r="H1281" s="86" t="s">
        <v>3240</v>
      </c>
      <c r="I1281" s="86" t="s">
        <v>563</v>
      </c>
    </row>
    <row r="1282" spans="1:9" ht="12.75" customHeight="1">
      <c r="A1282" s="29" t="str">
        <f>IF(D1282=著作者名検索!$B$2,ROW(),"")</f>
        <v/>
      </c>
      <c r="B1282" s="29" t="str">
        <f>IF(E1282=仮名検索!$B$2,ROW(),"")</f>
        <v/>
      </c>
      <c r="C1282" s="29" t="str">
        <f>IF(H1282=書名検索!$B$2,ROW(),"")</f>
        <v/>
      </c>
      <c r="D1282" s="79" t="s">
        <v>3241</v>
      </c>
      <c r="E1282" s="79" t="s">
        <v>3242</v>
      </c>
      <c r="F1282" s="80" t="s">
        <v>28</v>
      </c>
      <c r="G1282" s="80" t="s">
        <v>3243</v>
      </c>
      <c r="H1282" s="81" t="s">
        <v>3244</v>
      </c>
      <c r="I1282" s="81" t="s">
        <v>3244</v>
      </c>
    </row>
    <row r="1283" spans="1:9" ht="12.75" customHeight="1">
      <c r="A1283" s="29" t="str">
        <f>IF(D1283=著作者名検索!$B$2,ROW(),"")</f>
        <v/>
      </c>
      <c r="B1283" s="29" t="str">
        <f>IF(E1283=仮名検索!$B$2,ROW(),"")</f>
        <v/>
      </c>
      <c r="C1283" s="29" t="str">
        <f>IF(H1283=書名検索!$B$2,ROW(),"")</f>
        <v/>
      </c>
      <c r="D1283" s="87" t="s">
        <v>3245</v>
      </c>
      <c r="E1283" s="87" t="s">
        <v>3246</v>
      </c>
      <c r="F1283" s="88" t="s">
        <v>226</v>
      </c>
      <c r="G1283" s="88" t="s">
        <v>454</v>
      </c>
      <c r="H1283" s="99" t="s">
        <v>3247</v>
      </c>
      <c r="I1283" s="101" t="s">
        <v>21</v>
      </c>
    </row>
    <row r="1284" spans="1:9" ht="12.75" customHeight="1">
      <c r="A1284" s="29" t="str">
        <f>IF(D1284=著作者名検索!$B$2,ROW(),"")</f>
        <v/>
      </c>
      <c r="B1284" s="29" t="str">
        <f>IF(E1284=仮名検索!$B$2,ROW(),"")</f>
        <v/>
      </c>
      <c r="C1284" s="29" t="str">
        <f>IF(H1284=書名検索!$B$2,ROW(),"")</f>
        <v/>
      </c>
      <c r="D1284" s="84" t="s">
        <v>3248</v>
      </c>
      <c r="E1284" s="84" t="s">
        <v>3248</v>
      </c>
      <c r="F1284" s="85" t="s">
        <v>75</v>
      </c>
      <c r="G1284" s="85">
        <v>181</v>
      </c>
      <c r="H1284" s="86" t="s">
        <v>3249</v>
      </c>
      <c r="I1284" s="86" t="s">
        <v>876</v>
      </c>
    </row>
    <row r="1285" spans="1:9" ht="12.75" customHeight="1">
      <c r="A1285" s="29" t="str">
        <f>IF(D1285=著作者名検索!$B$2,ROW(),"")</f>
        <v/>
      </c>
      <c r="B1285" s="29" t="str">
        <f>IF(E1285=仮名検索!$B$2,ROW(),"")</f>
        <v/>
      </c>
      <c r="C1285" s="29" t="str">
        <f>IF(H1285=書名検索!$B$2,ROW(),"")</f>
        <v/>
      </c>
      <c r="D1285" s="84" t="s">
        <v>3248</v>
      </c>
      <c r="E1285" s="84" t="s">
        <v>3248</v>
      </c>
      <c r="F1285" s="85" t="s">
        <v>75</v>
      </c>
      <c r="G1285" s="85">
        <v>181</v>
      </c>
      <c r="H1285" s="86" t="s">
        <v>3250</v>
      </c>
      <c r="I1285" s="86" t="s">
        <v>876</v>
      </c>
    </row>
    <row r="1286" spans="1:9" ht="12.75" customHeight="1">
      <c r="A1286" s="29" t="str">
        <f>IF(D1286=著作者名検索!$B$2,ROW(),"")</f>
        <v/>
      </c>
      <c r="B1286" s="29" t="str">
        <f>IF(E1286=仮名検索!$B$2,ROW(),"")</f>
        <v/>
      </c>
      <c r="C1286" s="29" t="str">
        <f>IF(H1286=書名検索!$B$2,ROW(),"")</f>
        <v/>
      </c>
      <c r="D1286" s="79" t="s">
        <v>3251</v>
      </c>
      <c r="E1286" s="79" t="s">
        <v>3252</v>
      </c>
      <c r="F1286" s="80" t="s">
        <v>171</v>
      </c>
      <c r="G1286" s="80" t="s">
        <v>3253</v>
      </c>
      <c r="H1286" s="83" t="s">
        <v>3254</v>
      </c>
      <c r="I1286" s="83" t="s">
        <v>416</v>
      </c>
    </row>
    <row r="1287" spans="1:9" ht="12.75" customHeight="1">
      <c r="A1287" s="29" t="str">
        <f>IF(D1287=著作者名検索!$B$2,ROW(),"")</f>
        <v/>
      </c>
      <c r="B1287" s="29" t="str">
        <f>IF(E1287=仮名検索!$B$2,ROW(),"")</f>
        <v/>
      </c>
      <c r="C1287" s="29" t="str">
        <f>IF(H1287=書名検索!$B$2,ROW(),"")</f>
        <v/>
      </c>
      <c r="D1287" s="79" t="s">
        <v>3255</v>
      </c>
      <c r="E1287" s="79" t="s">
        <v>3256</v>
      </c>
      <c r="F1287" s="80" t="s">
        <v>115</v>
      </c>
      <c r="G1287" s="80" t="s">
        <v>3257</v>
      </c>
      <c r="H1287" s="81" t="s">
        <v>3258</v>
      </c>
      <c r="I1287" s="81" t="s">
        <v>3258</v>
      </c>
    </row>
    <row r="1288" spans="1:9" ht="12.75" customHeight="1">
      <c r="A1288" s="29" t="str">
        <f>IF(D1288=著作者名検索!$B$2,ROW(),"")</f>
        <v/>
      </c>
      <c r="B1288" s="29" t="str">
        <f>IF(E1288=仮名検索!$B$2,ROW(),"")</f>
        <v/>
      </c>
      <c r="C1288" s="29" t="str">
        <f>IF(H1288=書名検索!$B$2,ROW(),"")</f>
        <v/>
      </c>
      <c r="D1288" s="84" t="s">
        <v>3259</v>
      </c>
      <c r="E1288" s="84" t="s">
        <v>3260</v>
      </c>
      <c r="F1288" s="85" t="s">
        <v>18</v>
      </c>
      <c r="G1288" s="85" t="s">
        <v>83</v>
      </c>
      <c r="H1288" s="86" t="s">
        <v>3261</v>
      </c>
      <c r="I1288" s="86" t="s">
        <v>1421</v>
      </c>
    </row>
    <row r="1289" spans="1:9" ht="12.75" customHeight="1">
      <c r="A1289" s="29" t="str">
        <f>IF(D1289=著作者名検索!$B$2,ROW(),"")</f>
        <v/>
      </c>
      <c r="B1289" s="29" t="str">
        <f>IF(E1289=仮名検索!$B$2,ROW(),"")</f>
        <v/>
      </c>
      <c r="C1289" s="29" t="str">
        <f>IF(H1289=書名検索!$B$2,ROW(),"")</f>
        <v/>
      </c>
      <c r="D1289" s="87" t="s">
        <v>3259</v>
      </c>
      <c r="E1289" s="87" t="s">
        <v>3262</v>
      </c>
      <c r="F1289" s="88" t="s">
        <v>75</v>
      </c>
      <c r="G1289" s="88">
        <v>270</v>
      </c>
      <c r="H1289" s="89" t="s">
        <v>3263</v>
      </c>
      <c r="I1289" s="101" t="s">
        <v>21</v>
      </c>
    </row>
    <row r="1290" spans="1:9" ht="12.75" customHeight="1">
      <c r="A1290" s="29" t="str">
        <f>IF(D1290=著作者名検索!$B$2,ROW(),"")</f>
        <v/>
      </c>
      <c r="B1290" s="29" t="str">
        <f>IF(E1290=仮名検索!$B$2,ROW(),"")</f>
        <v/>
      </c>
      <c r="C1290" s="29" t="str">
        <f>IF(H1290=書名検索!$B$2,ROW(),"")</f>
        <v/>
      </c>
      <c r="D1290" s="79" t="s">
        <v>3264</v>
      </c>
      <c r="E1290" s="79" t="s">
        <v>3265</v>
      </c>
      <c r="F1290" s="80" t="s">
        <v>115</v>
      </c>
      <c r="G1290" s="80">
        <v>144</v>
      </c>
      <c r="H1290" s="81" t="s">
        <v>3266</v>
      </c>
      <c r="I1290" s="81" t="s">
        <v>1736</v>
      </c>
    </row>
    <row r="1291" spans="1:9" ht="12.75" customHeight="1">
      <c r="A1291" s="29" t="str">
        <f>IF(D1291=著作者名検索!$B$2,ROW(),"")</f>
        <v/>
      </c>
      <c r="B1291" s="29" t="str">
        <f>IF(E1291=仮名検索!$B$2,ROW(),"")</f>
        <v/>
      </c>
      <c r="C1291" s="29" t="str">
        <f>IF(H1291=書名検索!$B$2,ROW(),"")</f>
        <v/>
      </c>
      <c r="D1291" s="79" t="s">
        <v>3267</v>
      </c>
      <c r="E1291" s="79" t="s">
        <v>3268</v>
      </c>
      <c r="F1291" s="80" t="s">
        <v>162</v>
      </c>
      <c r="G1291" s="80" t="s">
        <v>210</v>
      </c>
      <c r="H1291" s="83" t="s">
        <v>3269</v>
      </c>
      <c r="I1291" s="83" t="s">
        <v>211</v>
      </c>
    </row>
    <row r="1292" spans="1:9" ht="12.75" customHeight="1">
      <c r="A1292" s="29" t="str">
        <f>IF(D1292=著作者名検索!$B$2,ROW(),"")</f>
        <v/>
      </c>
      <c r="B1292" s="29" t="str">
        <f>IF(E1292=仮名検索!$B$2,ROW(),"")</f>
        <v/>
      </c>
      <c r="C1292" s="29" t="str">
        <f>IF(H1292=書名検索!$B$2,ROW(),"")</f>
        <v/>
      </c>
      <c r="D1292" s="79" t="s">
        <v>3270</v>
      </c>
      <c r="E1292" s="79" t="s">
        <v>3271</v>
      </c>
      <c r="F1292" s="80" t="s">
        <v>65</v>
      </c>
      <c r="G1292" s="80">
        <v>94</v>
      </c>
      <c r="H1292" s="81" t="s">
        <v>3272</v>
      </c>
      <c r="I1292" s="81" t="s">
        <v>924</v>
      </c>
    </row>
    <row r="1293" spans="1:9" ht="12.75" customHeight="1">
      <c r="A1293" s="29" t="str">
        <f>IF(D1293=著作者名検索!$B$2,ROW(),"")</f>
        <v/>
      </c>
      <c r="B1293" s="29" t="str">
        <f>IF(E1293=仮名検索!$B$2,ROW(),"")</f>
        <v/>
      </c>
      <c r="C1293" s="29" t="str">
        <f>IF(H1293=書名検索!$B$2,ROW(),"")</f>
        <v/>
      </c>
      <c r="D1293" s="87" t="s">
        <v>3273</v>
      </c>
      <c r="E1293" s="87" t="s">
        <v>3274</v>
      </c>
      <c r="F1293" s="88" t="s">
        <v>75</v>
      </c>
      <c r="G1293" s="88">
        <v>270</v>
      </c>
      <c r="H1293" s="89" t="s">
        <v>3275</v>
      </c>
      <c r="I1293" s="101" t="s">
        <v>21</v>
      </c>
    </row>
    <row r="1294" spans="1:9" ht="12.75" customHeight="1">
      <c r="A1294" s="29" t="str">
        <f>IF(D1294=著作者名検索!$B$2,ROW(),"")</f>
        <v/>
      </c>
      <c r="B1294" s="29" t="str">
        <f>IF(E1294=仮名検索!$B$2,ROW(),"")</f>
        <v/>
      </c>
      <c r="C1294" s="29" t="str">
        <f>IF(H1294=書名検索!$B$2,ROW(),"")</f>
        <v/>
      </c>
      <c r="D1294" s="90" t="s">
        <v>3273</v>
      </c>
      <c r="E1294" s="96" t="s">
        <v>3274</v>
      </c>
      <c r="F1294" s="92" t="s">
        <v>65</v>
      </c>
      <c r="G1294" s="92" t="s">
        <v>29</v>
      </c>
      <c r="H1294" s="93" t="s">
        <v>3276</v>
      </c>
      <c r="I1294" s="104" t="s">
        <v>802</v>
      </c>
    </row>
    <row r="1295" spans="1:9" ht="12.75" customHeight="1">
      <c r="A1295" s="29" t="str">
        <f>IF(D1295=著作者名検索!$B$2,ROW(),"")</f>
        <v/>
      </c>
      <c r="B1295" s="29" t="str">
        <f>IF(E1295=仮名検索!$B$2,ROW(),"")</f>
        <v/>
      </c>
      <c r="C1295" s="29" t="str">
        <f>IF(H1295=書名検索!$B$2,ROW(),"")</f>
        <v/>
      </c>
      <c r="D1295" s="90" t="s">
        <v>3277</v>
      </c>
      <c r="E1295" s="91" t="s">
        <v>3278</v>
      </c>
      <c r="F1295" s="92" t="s">
        <v>28</v>
      </c>
      <c r="G1295" s="92" t="s">
        <v>43</v>
      </c>
      <c r="H1295" s="93" t="s">
        <v>3279</v>
      </c>
      <c r="I1295" s="100" t="s">
        <v>1459</v>
      </c>
    </row>
    <row r="1296" spans="1:9" ht="12.75" customHeight="1">
      <c r="A1296" s="29" t="str">
        <f>IF(D1296=著作者名検索!$B$2,ROW(),"")</f>
        <v/>
      </c>
      <c r="B1296" s="29" t="str">
        <f>IF(E1296=仮名検索!$B$2,ROW(),"")</f>
        <v/>
      </c>
      <c r="C1296" s="29" t="str">
        <f>IF(H1296=書名検索!$B$2,ROW(),"")</f>
        <v/>
      </c>
      <c r="D1296" s="84" t="s">
        <v>3280</v>
      </c>
      <c r="E1296" s="84" t="s">
        <v>3281</v>
      </c>
      <c r="F1296" s="85" t="s">
        <v>226</v>
      </c>
      <c r="G1296" s="85" t="s">
        <v>227</v>
      </c>
      <c r="H1296" s="86" t="s">
        <v>3282</v>
      </c>
      <c r="I1296" s="86" t="s">
        <v>229</v>
      </c>
    </row>
    <row r="1297" spans="1:9" ht="12.75" customHeight="1">
      <c r="A1297" s="29" t="str">
        <f>IF(D1297=著作者名検索!$B$2,ROW(),"")</f>
        <v/>
      </c>
      <c r="B1297" s="29" t="str">
        <f>IF(E1297=仮名検索!$B$2,ROW(),"")</f>
        <v/>
      </c>
      <c r="C1297" s="29" t="str">
        <f>IF(H1297=書名検索!$B$2,ROW(),"")</f>
        <v/>
      </c>
      <c r="D1297" s="87" t="s">
        <v>3283</v>
      </c>
      <c r="E1297" s="87" t="s">
        <v>3284</v>
      </c>
      <c r="F1297" s="88" t="s">
        <v>18</v>
      </c>
      <c r="G1297" s="88" t="s">
        <v>495</v>
      </c>
      <c r="H1297" s="89" t="s">
        <v>3285</v>
      </c>
      <c r="I1297" s="101" t="s">
        <v>21</v>
      </c>
    </row>
    <row r="1298" spans="1:9" ht="12.75" customHeight="1">
      <c r="A1298" s="29" t="str">
        <f>IF(D1298=著作者名検索!$B$2,ROW(),"")</f>
        <v/>
      </c>
      <c r="B1298" s="29" t="str">
        <f>IF(E1298=仮名検索!$B$2,ROW(),"")</f>
        <v/>
      </c>
      <c r="C1298" s="29" t="str">
        <f>IF(H1298=書名検索!$B$2,ROW(),"")</f>
        <v/>
      </c>
      <c r="D1298" s="84" t="s">
        <v>3286</v>
      </c>
      <c r="E1298" s="84" t="s">
        <v>3287</v>
      </c>
      <c r="F1298" s="85" t="s">
        <v>48</v>
      </c>
      <c r="G1298" s="85" t="s">
        <v>184</v>
      </c>
      <c r="H1298" s="86" t="s">
        <v>3288</v>
      </c>
      <c r="I1298" s="86" t="s">
        <v>186</v>
      </c>
    </row>
    <row r="1299" spans="1:9" ht="12.75" customHeight="1">
      <c r="A1299" s="29" t="str">
        <f>IF(D1299=著作者名検索!$B$2,ROW(),"")</f>
        <v/>
      </c>
      <c r="B1299" s="29" t="str">
        <f>IF(E1299=仮名検索!$B$2,ROW(),"")</f>
        <v/>
      </c>
      <c r="C1299" s="29" t="str">
        <f>IF(H1299=書名検索!$B$2,ROW(),"")</f>
        <v/>
      </c>
      <c r="D1299" s="84" t="s">
        <v>3289</v>
      </c>
      <c r="E1299" s="84" t="s">
        <v>3289</v>
      </c>
      <c r="F1299" s="85" t="s">
        <v>85</v>
      </c>
      <c r="G1299" s="85" t="s">
        <v>612</v>
      </c>
      <c r="H1299" s="86" t="s">
        <v>3290</v>
      </c>
      <c r="I1299" s="86" t="s">
        <v>614</v>
      </c>
    </row>
    <row r="1300" spans="1:9" ht="12.75" customHeight="1">
      <c r="A1300" s="29" t="str">
        <f>IF(D1300=著作者名検索!$B$2,ROW(),"")</f>
        <v/>
      </c>
      <c r="B1300" s="29" t="str">
        <f>IF(E1300=仮名検索!$B$2,ROW(),"")</f>
        <v/>
      </c>
      <c r="C1300" s="29" t="str">
        <f>IF(H1300=書名検索!$B$2,ROW(),"")</f>
        <v/>
      </c>
      <c r="D1300" s="90" t="s">
        <v>3291</v>
      </c>
      <c r="E1300" s="90" t="s">
        <v>3292</v>
      </c>
      <c r="F1300" s="92" t="s">
        <v>34</v>
      </c>
      <c r="G1300" s="96" t="s">
        <v>29</v>
      </c>
      <c r="H1300" s="93" t="s">
        <v>199</v>
      </c>
      <c r="I1300" s="100" t="s">
        <v>200</v>
      </c>
    </row>
    <row r="1301" spans="1:9" ht="12.75" customHeight="1">
      <c r="A1301" s="29" t="str">
        <f>IF(D1301=著作者名検索!$B$2,ROW(),"")</f>
        <v/>
      </c>
      <c r="B1301" s="29" t="str">
        <f>IF(E1301=仮名検索!$B$2,ROW(),"")</f>
        <v/>
      </c>
      <c r="C1301" s="29" t="str">
        <f>IF(H1301=書名検索!$B$2,ROW(),"")</f>
        <v/>
      </c>
      <c r="D1301" s="90" t="s">
        <v>3293</v>
      </c>
      <c r="E1301" s="91" t="s">
        <v>3294</v>
      </c>
      <c r="F1301" s="92" t="s">
        <v>28</v>
      </c>
      <c r="G1301" s="92" t="s">
        <v>29</v>
      </c>
      <c r="H1301" s="93" t="s">
        <v>2696</v>
      </c>
      <c r="I1301" s="100" t="s">
        <v>31</v>
      </c>
    </row>
    <row r="1302" spans="1:9" ht="12.75" customHeight="1">
      <c r="A1302" s="29" t="str">
        <f>IF(D1302=著作者名検索!$B$2,ROW(),"")</f>
        <v/>
      </c>
      <c r="B1302" s="29" t="str">
        <f>IF(E1302=仮名検索!$B$2,ROW(),"")</f>
        <v/>
      </c>
      <c r="C1302" s="29" t="str">
        <f>IF(H1302=書名検索!$B$2,ROW(),"")</f>
        <v/>
      </c>
      <c r="D1302" s="79" t="s">
        <v>3295</v>
      </c>
      <c r="E1302" s="79" t="s">
        <v>3296</v>
      </c>
      <c r="F1302" s="80" t="s">
        <v>115</v>
      </c>
      <c r="G1302" s="80">
        <v>151</v>
      </c>
      <c r="H1302" s="83" t="s">
        <v>3297</v>
      </c>
      <c r="I1302" s="83" t="s">
        <v>144</v>
      </c>
    </row>
    <row r="1303" spans="1:9" ht="12.75" customHeight="1">
      <c r="A1303" s="29" t="str">
        <f>IF(D1303=著作者名検索!$B$2,ROW(),"")</f>
        <v/>
      </c>
      <c r="B1303" s="29" t="str">
        <f>IF(E1303=仮名検索!$B$2,ROW(),"")</f>
        <v/>
      </c>
      <c r="C1303" s="29" t="str">
        <f>IF(H1303=書名検索!$B$2,ROW(),"")</f>
        <v/>
      </c>
      <c r="D1303" s="79" t="s">
        <v>3295</v>
      </c>
      <c r="E1303" s="79" t="s">
        <v>3296</v>
      </c>
      <c r="F1303" s="80" t="s">
        <v>162</v>
      </c>
      <c r="G1303" s="80" t="s">
        <v>3298</v>
      </c>
      <c r="H1303" s="83" t="s">
        <v>3299</v>
      </c>
      <c r="I1303" s="83" t="s">
        <v>211</v>
      </c>
    </row>
    <row r="1304" spans="1:9" ht="12.75" customHeight="1">
      <c r="A1304" s="29" t="str">
        <f>IF(D1304=著作者名検索!$B$2,ROW(),"")</f>
        <v/>
      </c>
      <c r="B1304" s="29" t="str">
        <f>IF(E1304=仮名検索!$B$2,ROW(),"")</f>
        <v/>
      </c>
      <c r="C1304" s="29" t="str">
        <f>IF(H1304=書名検索!$B$2,ROW(),"")</f>
        <v/>
      </c>
      <c r="D1304" s="79" t="s">
        <v>3300</v>
      </c>
      <c r="E1304" s="79" t="s">
        <v>3301</v>
      </c>
      <c r="F1304" s="80" t="s">
        <v>115</v>
      </c>
      <c r="G1304" s="80">
        <v>301</v>
      </c>
      <c r="H1304" s="81" t="s">
        <v>3302</v>
      </c>
      <c r="I1304" s="81" t="s">
        <v>123</v>
      </c>
    </row>
    <row r="1305" spans="1:9" ht="12.75" customHeight="1">
      <c r="A1305" s="29" t="str">
        <f>IF(D1305=著作者名検索!$B$2,ROW(),"")</f>
        <v/>
      </c>
      <c r="B1305" s="29" t="str">
        <f>IF(E1305=仮名検索!$B$2,ROW(),"")</f>
        <v/>
      </c>
      <c r="C1305" s="29" t="str">
        <f>IF(H1305=書名検索!$B$2,ROW(),"")</f>
        <v/>
      </c>
      <c r="D1305" s="79" t="s">
        <v>3303</v>
      </c>
      <c r="E1305" s="79" t="s">
        <v>3304</v>
      </c>
      <c r="F1305" s="80" t="s">
        <v>115</v>
      </c>
      <c r="G1305" s="80">
        <v>151</v>
      </c>
      <c r="H1305" s="81" t="s">
        <v>3305</v>
      </c>
      <c r="I1305" s="81" t="s">
        <v>144</v>
      </c>
    </row>
    <row r="1306" spans="1:9" ht="12.75" customHeight="1">
      <c r="A1306" s="29" t="str">
        <f>IF(D1306=著作者名検索!$B$2,ROW(),"")</f>
        <v/>
      </c>
      <c r="B1306" s="29" t="str">
        <f>IF(E1306=仮名検索!$B$2,ROW(),"")</f>
        <v/>
      </c>
      <c r="C1306" s="29" t="str">
        <f>IF(H1306=書名検索!$B$2,ROW(),"")</f>
        <v/>
      </c>
      <c r="D1306" s="79" t="s">
        <v>3303</v>
      </c>
      <c r="E1306" s="79" t="s">
        <v>3304</v>
      </c>
      <c r="F1306" s="80" t="s">
        <v>115</v>
      </c>
      <c r="G1306" s="80">
        <v>151</v>
      </c>
      <c r="H1306" s="81" t="s">
        <v>3306</v>
      </c>
      <c r="I1306" s="81" t="s">
        <v>144</v>
      </c>
    </row>
    <row r="1307" spans="1:9" ht="12.75" customHeight="1">
      <c r="A1307" s="29" t="str">
        <f>IF(D1307=著作者名検索!$B$2,ROW(),"")</f>
        <v/>
      </c>
      <c r="B1307" s="29" t="str">
        <f>IF(E1307=仮名検索!$B$2,ROW(),"")</f>
        <v/>
      </c>
      <c r="C1307" s="29" t="str">
        <f>IF(H1307=書名検索!$B$2,ROW(),"")</f>
        <v/>
      </c>
      <c r="D1307" s="79" t="s">
        <v>3307</v>
      </c>
      <c r="E1307" s="79" t="s">
        <v>3308</v>
      </c>
      <c r="F1307" s="80" t="s">
        <v>65</v>
      </c>
      <c r="G1307" s="80">
        <v>30</v>
      </c>
      <c r="H1307" s="83" t="s">
        <v>3309</v>
      </c>
      <c r="I1307" s="83" t="s">
        <v>371</v>
      </c>
    </row>
    <row r="1308" spans="1:9" ht="12.75" customHeight="1">
      <c r="A1308" s="29" t="str">
        <f>IF(D1308=著作者名検索!$B$2,ROW(),"")</f>
        <v/>
      </c>
      <c r="B1308" s="29" t="str">
        <f>IF(E1308=仮名検索!$B$2,ROW(),"")</f>
        <v/>
      </c>
      <c r="C1308" s="29" t="str">
        <f>IF(H1308=書名検索!$B$2,ROW(),"")</f>
        <v/>
      </c>
      <c r="D1308" s="102" t="s">
        <v>3307</v>
      </c>
      <c r="E1308" s="79" t="s">
        <v>3308</v>
      </c>
      <c r="F1308" s="80" t="s">
        <v>65</v>
      </c>
      <c r="G1308" s="80">
        <v>63</v>
      </c>
      <c r="H1308" s="103" t="s">
        <v>3310</v>
      </c>
      <c r="I1308" s="83" t="s">
        <v>1164</v>
      </c>
    </row>
    <row r="1309" spans="1:9" ht="12.75" customHeight="1">
      <c r="A1309" s="29" t="str">
        <f>IF(D1309=著作者名検索!$B$2,ROW(),"")</f>
        <v/>
      </c>
      <c r="B1309" s="29" t="str">
        <f>IF(E1309=仮名検索!$B$2,ROW(),"")</f>
        <v/>
      </c>
      <c r="C1309" s="29" t="str">
        <f>IF(H1309=書名検索!$B$2,ROW(),"")</f>
        <v/>
      </c>
      <c r="D1309" s="87" t="s">
        <v>3311</v>
      </c>
      <c r="E1309" s="87" t="s">
        <v>3312</v>
      </c>
      <c r="F1309" s="88" t="s">
        <v>226</v>
      </c>
      <c r="G1309" s="88" t="s">
        <v>741</v>
      </c>
      <c r="H1309" s="89" t="s">
        <v>3313</v>
      </c>
      <c r="I1309" s="101" t="s">
        <v>21</v>
      </c>
    </row>
    <row r="1310" spans="1:9" ht="12.75" customHeight="1">
      <c r="A1310" s="29" t="str">
        <f>IF(D1310=著作者名検索!$B$2,ROW(),"")</f>
        <v/>
      </c>
      <c r="B1310" s="29" t="str">
        <f>IF(E1310=仮名検索!$B$2,ROW(),"")</f>
        <v/>
      </c>
      <c r="C1310" s="29" t="str">
        <f>IF(H1310=書名検索!$B$2,ROW(),"")</f>
        <v/>
      </c>
      <c r="D1310" s="87" t="s">
        <v>3314</v>
      </c>
      <c r="E1310" s="87" t="s">
        <v>3315</v>
      </c>
      <c r="F1310" s="88" t="s">
        <v>24</v>
      </c>
      <c r="G1310" s="88">
        <v>283</v>
      </c>
      <c r="H1310" s="89" t="s">
        <v>3316</v>
      </c>
      <c r="I1310" s="101" t="s">
        <v>21</v>
      </c>
    </row>
    <row r="1311" spans="1:9" ht="12.75" customHeight="1">
      <c r="A1311" s="29" t="str">
        <f>IF(D1311=著作者名検索!$B$2,ROW(),"")</f>
        <v/>
      </c>
      <c r="B1311" s="29" t="str">
        <f>IF(E1311=仮名検索!$B$2,ROW(),"")</f>
        <v/>
      </c>
      <c r="C1311" s="29" t="str">
        <f>IF(H1311=書名検索!$B$2,ROW(),"")</f>
        <v/>
      </c>
      <c r="D1311" s="87" t="s">
        <v>3317</v>
      </c>
      <c r="E1311" s="87" t="s">
        <v>3318</v>
      </c>
      <c r="F1311" s="88" t="s">
        <v>85</v>
      </c>
      <c r="G1311" s="88" t="s">
        <v>1644</v>
      </c>
      <c r="H1311" s="89" t="s">
        <v>3319</v>
      </c>
      <c r="I1311" s="101" t="s">
        <v>548</v>
      </c>
    </row>
    <row r="1312" spans="1:9" ht="12.75" customHeight="1">
      <c r="A1312" s="29" t="str">
        <f>IF(D1312=著作者名検索!$B$2,ROW(),"")</f>
        <v/>
      </c>
      <c r="B1312" s="29" t="str">
        <f>IF(E1312=仮名検索!$B$2,ROW(),"")</f>
        <v/>
      </c>
      <c r="C1312" s="29" t="str">
        <f>IF(H1312=書名検索!$B$2,ROW(),"")</f>
        <v/>
      </c>
      <c r="D1312" s="90" t="s">
        <v>3320</v>
      </c>
      <c r="E1312" s="91" t="s">
        <v>3321</v>
      </c>
      <c r="F1312" s="92" t="s">
        <v>28</v>
      </c>
      <c r="G1312" s="92" t="s">
        <v>43</v>
      </c>
      <c r="H1312" s="93" t="s">
        <v>3322</v>
      </c>
      <c r="I1312" s="100" t="s">
        <v>438</v>
      </c>
    </row>
    <row r="1313" spans="1:9" ht="12.75" customHeight="1">
      <c r="A1313" s="29" t="str">
        <f>IF(D1313=著作者名検索!$B$2,ROW(),"")</f>
        <v/>
      </c>
      <c r="B1313" s="29" t="str">
        <f>IF(E1313=仮名検索!$B$2,ROW(),"")</f>
        <v/>
      </c>
      <c r="C1313" s="29" t="str">
        <f>IF(H1313=書名検索!$B$2,ROW(),"")</f>
        <v/>
      </c>
      <c r="D1313" s="87" t="s">
        <v>3323</v>
      </c>
      <c r="E1313" s="87" t="s">
        <v>3324</v>
      </c>
      <c r="F1313" s="88" t="s">
        <v>85</v>
      </c>
      <c r="G1313" s="88" t="s">
        <v>546</v>
      </c>
      <c r="H1313" s="89" t="s">
        <v>1603</v>
      </c>
      <c r="I1313" s="101" t="s">
        <v>548</v>
      </c>
    </row>
    <row r="1314" spans="1:9" ht="12.75" customHeight="1">
      <c r="A1314" s="29" t="str">
        <f>IF(D1314=著作者名検索!$B$2,ROW(),"")</f>
        <v/>
      </c>
      <c r="B1314" s="29" t="str">
        <f>IF(E1314=仮名検索!$B$2,ROW(),"")</f>
        <v/>
      </c>
      <c r="C1314" s="29" t="str">
        <f>IF(H1314=書名検索!$B$2,ROW(),"")</f>
        <v/>
      </c>
      <c r="D1314" s="84" t="s">
        <v>3325</v>
      </c>
      <c r="E1314" s="84" t="s">
        <v>3325</v>
      </c>
      <c r="F1314" s="85" t="s">
        <v>85</v>
      </c>
      <c r="G1314" s="85" t="s">
        <v>612</v>
      </c>
      <c r="H1314" s="86" t="s">
        <v>3326</v>
      </c>
      <c r="I1314" s="86" t="s">
        <v>614</v>
      </c>
    </row>
    <row r="1315" spans="1:9" ht="12.75" customHeight="1">
      <c r="A1315" s="29" t="str">
        <f>IF(D1315=著作者名検索!$B$2,ROW(),"")</f>
        <v/>
      </c>
      <c r="B1315" s="29" t="str">
        <f>IF(E1315=仮名検索!$B$2,ROW(),"")</f>
        <v/>
      </c>
      <c r="C1315" s="29" t="str">
        <f>IF(H1315=書名検索!$B$2,ROW(),"")</f>
        <v/>
      </c>
      <c r="D1315" s="87" t="s">
        <v>3327</v>
      </c>
      <c r="E1315" s="87" t="s">
        <v>3328</v>
      </c>
      <c r="F1315" s="88" t="s">
        <v>24</v>
      </c>
      <c r="G1315" s="88">
        <v>280</v>
      </c>
      <c r="H1315" s="89" t="s">
        <v>3329</v>
      </c>
      <c r="I1315" s="101" t="s">
        <v>21</v>
      </c>
    </row>
    <row r="1316" spans="1:9" ht="12.75" customHeight="1">
      <c r="A1316" s="29" t="str">
        <f>IF(D1316=著作者名検索!$B$2,ROW(),"")</f>
        <v/>
      </c>
      <c r="B1316" s="29" t="str">
        <f>IF(E1316=仮名検索!$B$2,ROW(),"")</f>
        <v/>
      </c>
      <c r="C1316" s="29" t="str">
        <f>IF(H1316=書名検索!$B$2,ROW(),"")</f>
        <v/>
      </c>
      <c r="D1316" s="90" t="s">
        <v>3327</v>
      </c>
      <c r="E1316" s="91" t="s">
        <v>3328</v>
      </c>
      <c r="F1316" s="92" t="s">
        <v>28</v>
      </c>
      <c r="G1316" s="92" t="s">
        <v>29</v>
      </c>
      <c r="H1316" s="93" t="s">
        <v>3330</v>
      </c>
      <c r="I1316" s="100" t="s">
        <v>31</v>
      </c>
    </row>
    <row r="1317" spans="1:9" ht="12.75" customHeight="1">
      <c r="A1317" s="29" t="str">
        <f>IF(D1317=著作者名検索!$B$2,ROW(),"")</f>
        <v/>
      </c>
      <c r="B1317" s="29" t="str">
        <f>IF(E1317=仮名検索!$B$2,ROW(),"")</f>
        <v/>
      </c>
      <c r="C1317" s="29" t="str">
        <f>IF(H1317=書名検索!$B$2,ROW(),"")</f>
        <v/>
      </c>
      <c r="D1317" s="90" t="s">
        <v>3331</v>
      </c>
      <c r="E1317" s="90" t="s">
        <v>3332</v>
      </c>
      <c r="F1317" s="92" t="s">
        <v>34</v>
      </c>
      <c r="G1317" s="94" t="s">
        <v>43</v>
      </c>
      <c r="H1317" s="93" t="s">
        <v>3333</v>
      </c>
      <c r="I1317" s="100" t="s">
        <v>287</v>
      </c>
    </row>
    <row r="1318" spans="1:9" ht="12.75" customHeight="1">
      <c r="A1318" s="29" t="str">
        <f>IF(D1318=著作者名検索!$B$2,ROW(),"")</f>
        <v/>
      </c>
      <c r="B1318" s="29" t="str">
        <f>IF(E1318=仮名検索!$B$2,ROW(),"")</f>
        <v/>
      </c>
      <c r="C1318" s="29" t="str">
        <f>IF(H1318=書名検索!$B$2,ROW(),"")</f>
        <v/>
      </c>
      <c r="D1318" s="87" t="s">
        <v>3334</v>
      </c>
      <c r="E1318" s="87" t="s">
        <v>3335</v>
      </c>
      <c r="F1318" s="88" t="s">
        <v>226</v>
      </c>
      <c r="G1318" s="88" t="s">
        <v>534</v>
      </c>
      <c r="H1318" s="99" t="s">
        <v>3336</v>
      </c>
      <c r="I1318" s="101" t="s">
        <v>21</v>
      </c>
    </row>
    <row r="1319" spans="1:9" ht="12.75" customHeight="1">
      <c r="A1319" s="29" t="str">
        <f>IF(D1319=著作者名検索!$B$2,ROW(),"")</f>
        <v/>
      </c>
      <c r="B1319" s="29" t="str">
        <f>IF(E1319=仮名検索!$B$2,ROW(),"")</f>
        <v/>
      </c>
      <c r="C1319" s="29" t="str">
        <f>IF(H1319=書名検索!$B$2,ROW(),"")</f>
        <v/>
      </c>
      <c r="D1319" s="84" t="s">
        <v>3337</v>
      </c>
      <c r="E1319" s="84" t="s">
        <v>3338</v>
      </c>
      <c r="F1319" s="85" t="s">
        <v>226</v>
      </c>
      <c r="G1319" s="85" t="s">
        <v>526</v>
      </c>
      <c r="H1319" s="86" t="s">
        <v>3339</v>
      </c>
      <c r="I1319" s="86" t="s">
        <v>528</v>
      </c>
    </row>
    <row r="1320" spans="1:9" ht="12.75" customHeight="1">
      <c r="A1320" s="29" t="str">
        <f>IF(D1320=著作者名検索!$B$2,ROW(),"")</f>
        <v/>
      </c>
      <c r="B1320" s="29" t="str">
        <f>IF(E1320=仮名検索!$B$2,ROW(),"")</f>
        <v/>
      </c>
      <c r="C1320" s="29" t="str">
        <f>IF(H1320=書名検索!$B$2,ROW(),"")</f>
        <v/>
      </c>
      <c r="D1320" s="87" t="s">
        <v>3337</v>
      </c>
      <c r="E1320" s="87" t="s">
        <v>3338</v>
      </c>
      <c r="F1320" s="88" t="s">
        <v>18</v>
      </c>
      <c r="G1320" s="88" t="s">
        <v>495</v>
      </c>
      <c r="H1320" s="89" t="s">
        <v>3340</v>
      </c>
      <c r="I1320" s="101" t="s">
        <v>21</v>
      </c>
    </row>
    <row r="1321" spans="1:9" ht="12.75" customHeight="1">
      <c r="A1321" s="29" t="str">
        <f>IF(D1321=著作者名検索!$B$2,ROW(),"")</f>
        <v/>
      </c>
      <c r="B1321" s="29" t="str">
        <f>IF(E1321=仮名検索!$B$2,ROW(),"")</f>
        <v/>
      </c>
      <c r="C1321" s="29" t="str">
        <f>IF(H1321=書名検索!$B$2,ROW(),"")</f>
        <v/>
      </c>
      <c r="D1321" s="84" t="s">
        <v>3341</v>
      </c>
      <c r="E1321" s="84" t="s">
        <v>3342</v>
      </c>
      <c r="F1321" s="85" t="s">
        <v>75</v>
      </c>
      <c r="G1321" s="85">
        <v>181</v>
      </c>
      <c r="H1321" s="86" t="s">
        <v>3343</v>
      </c>
      <c r="I1321" s="86" t="s">
        <v>876</v>
      </c>
    </row>
    <row r="1322" spans="1:9" ht="12.75" customHeight="1">
      <c r="A1322" s="29" t="str">
        <f>IF(D1322=著作者名検索!$B$2,ROW(),"")</f>
        <v/>
      </c>
      <c r="B1322" s="29" t="str">
        <f>IF(E1322=仮名検索!$B$2,ROW(),"")</f>
        <v/>
      </c>
      <c r="C1322" s="29" t="str">
        <f>IF(H1322=書名検索!$B$2,ROW(),"")</f>
        <v/>
      </c>
      <c r="D1322" s="79" t="s">
        <v>3344</v>
      </c>
      <c r="E1322" s="79" t="s">
        <v>3345</v>
      </c>
      <c r="F1322" s="80" t="s">
        <v>28</v>
      </c>
      <c r="G1322" s="80">
        <v>40</v>
      </c>
      <c r="H1322" s="83" t="s">
        <v>3346</v>
      </c>
      <c r="I1322" s="83" t="s">
        <v>371</v>
      </c>
    </row>
    <row r="1323" spans="1:9" ht="12.75" customHeight="1">
      <c r="A1323" s="29" t="str">
        <f>IF(D1323=著作者名検索!$B$2,ROW(),"")</f>
        <v/>
      </c>
      <c r="B1323" s="29" t="str">
        <f>IF(E1323=仮名検索!$B$2,ROW(),"")</f>
        <v/>
      </c>
      <c r="C1323" s="29" t="str">
        <f>IF(H1323=書名検索!$B$2,ROW(),"")</f>
        <v/>
      </c>
      <c r="D1323" s="79" t="s">
        <v>3344</v>
      </c>
      <c r="E1323" s="79" t="s">
        <v>3345</v>
      </c>
      <c r="F1323" s="80" t="s">
        <v>28</v>
      </c>
      <c r="G1323" s="80">
        <v>63</v>
      </c>
      <c r="H1323" s="83" t="s">
        <v>3347</v>
      </c>
      <c r="I1323" s="83" t="s">
        <v>1313</v>
      </c>
    </row>
    <row r="1324" spans="1:9" ht="12.75" customHeight="1">
      <c r="A1324" s="29" t="str">
        <f>IF(D1324=著作者名検索!$B$2,ROW(),"")</f>
        <v/>
      </c>
      <c r="B1324" s="29" t="str">
        <f>IF(E1324=仮名検索!$B$2,ROW(),"")</f>
        <v/>
      </c>
      <c r="C1324" s="29" t="str">
        <f>IF(H1324=書名検索!$B$2,ROW(),"")</f>
        <v/>
      </c>
      <c r="D1324" s="79" t="s">
        <v>3344</v>
      </c>
      <c r="E1324" s="79" t="s">
        <v>3345</v>
      </c>
      <c r="F1324" s="80" t="s">
        <v>115</v>
      </c>
      <c r="G1324" s="80">
        <v>300</v>
      </c>
      <c r="H1324" s="83" t="s">
        <v>3348</v>
      </c>
      <c r="I1324" s="81" t="s">
        <v>123</v>
      </c>
    </row>
    <row r="1325" spans="1:9" ht="12.75" customHeight="1">
      <c r="A1325" s="29" t="str">
        <f>IF(D1325=著作者名検索!$B$2,ROW(),"")</f>
        <v/>
      </c>
      <c r="B1325" s="29" t="str">
        <f>IF(E1325=仮名検索!$B$2,ROW(),"")</f>
        <v/>
      </c>
      <c r="C1325" s="29" t="str">
        <f>IF(H1325=書名検索!$B$2,ROW(),"")</f>
        <v/>
      </c>
      <c r="D1325" s="79" t="s">
        <v>3344</v>
      </c>
      <c r="E1325" s="79" t="s">
        <v>3345</v>
      </c>
      <c r="F1325" s="80" t="s">
        <v>115</v>
      </c>
      <c r="G1325" s="80">
        <v>300</v>
      </c>
      <c r="H1325" s="83" t="s">
        <v>3349</v>
      </c>
      <c r="I1325" s="81" t="s">
        <v>123</v>
      </c>
    </row>
    <row r="1326" spans="1:9" ht="12.75" customHeight="1">
      <c r="A1326" s="29" t="str">
        <f>IF(D1326=著作者名検索!$B$2,ROW(),"")</f>
        <v/>
      </c>
      <c r="B1326" s="29" t="str">
        <f>IF(E1326=仮名検索!$B$2,ROW(),"")</f>
        <v/>
      </c>
      <c r="C1326" s="29" t="str">
        <f>IF(H1326=書名検索!$B$2,ROW(),"")</f>
        <v/>
      </c>
      <c r="D1326" s="79" t="s">
        <v>3344</v>
      </c>
      <c r="E1326" s="79" t="s">
        <v>3345</v>
      </c>
      <c r="F1326" s="80" t="s">
        <v>162</v>
      </c>
      <c r="G1326" s="80" t="s">
        <v>376</v>
      </c>
      <c r="H1326" s="83" t="s">
        <v>3350</v>
      </c>
      <c r="I1326" s="83" t="s">
        <v>378</v>
      </c>
    </row>
    <row r="1327" spans="1:9" ht="12.75" customHeight="1">
      <c r="A1327" s="29" t="str">
        <f>IF(D1327=著作者名検索!$B$2,ROW(),"")</f>
        <v/>
      </c>
      <c r="B1327" s="29" t="str">
        <f>IF(E1327=仮名検索!$B$2,ROW(),"")</f>
        <v/>
      </c>
      <c r="C1327" s="29" t="str">
        <f>IF(H1327=書名検索!$B$2,ROW(),"")</f>
        <v/>
      </c>
      <c r="D1327" s="79" t="s">
        <v>3351</v>
      </c>
      <c r="E1327" s="79" t="s">
        <v>3352</v>
      </c>
      <c r="F1327" s="80" t="s">
        <v>65</v>
      </c>
      <c r="G1327" s="80">
        <v>30</v>
      </c>
      <c r="H1327" s="83" t="s">
        <v>3353</v>
      </c>
      <c r="I1327" s="83" t="s">
        <v>371</v>
      </c>
    </row>
    <row r="1328" spans="1:9" ht="12.75" customHeight="1">
      <c r="A1328" s="29" t="str">
        <f>IF(D1328=著作者名検索!$B$2,ROW(),"")</f>
        <v/>
      </c>
      <c r="B1328" s="29" t="str">
        <f>IF(E1328=仮名検索!$B$2,ROW(),"")</f>
        <v/>
      </c>
      <c r="C1328" s="29" t="str">
        <f>IF(H1328=書名検索!$B$2,ROW(),"")</f>
        <v/>
      </c>
      <c r="D1328" s="79" t="s">
        <v>3351</v>
      </c>
      <c r="E1328" s="79" t="s">
        <v>3352</v>
      </c>
      <c r="F1328" s="80" t="s">
        <v>65</v>
      </c>
      <c r="G1328" s="80">
        <v>70</v>
      </c>
      <c r="H1328" s="83" t="s">
        <v>3354</v>
      </c>
      <c r="I1328" s="83" t="s">
        <v>3355</v>
      </c>
    </row>
    <row r="1329" spans="1:9" ht="12.75" customHeight="1">
      <c r="A1329" s="29" t="str">
        <f>IF(D1329=著作者名検索!$B$2,ROW(),"")</f>
        <v/>
      </c>
      <c r="B1329" s="29" t="str">
        <f>IF(E1329=仮名検索!$B$2,ROW(),"")</f>
        <v/>
      </c>
      <c r="C1329" s="29" t="str">
        <f>IF(H1329=書名検索!$B$2,ROW(),"")</f>
        <v/>
      </c>
      <c r="D1329" s="79" t="s">
        <v>3351</v>
      </c>
      <c r="E1329" s="79" t="s">
        <v>3352</v>
      </c>
      <c r="F1329" s="80" t="s">
        <v>273</v>
      </c>
      <c r="G1329" s="80">
        <v>135</v>
      </c>
      <c r="H1329" s="83" t="s">
        <v>3356</v>
      </c>
      <c r="I1329" s="83" t="s">
        <v>1378</v>
      </c>
    </row>
    <row r="1330" spans="1:9" ht="12.75" customHeight="1">
      <c r="A1330" s="29" t="str">
        <f>IF(D1330=著作者名検索!$B$2,ROW(),"")</f>
        <v/>
      </c>
      <c r="B1330" s="29" t="str">
        <f>IF(E1330=仮名検索!$B$2,ROW(),"")</f>
        <v/>
      </c>
      <c r="C1330" s="29" t="str">
        <f>IF(H1330=書名検索!$B$2,ROW(),"")</f>
        <v/>
      </c>
      <c r="D1330" s="79" t="s">
        <v>3351</v>
      </c>
      <c r="E1330" s="79" t="s">
        <v>3352</v>
      </c>
      <c r="F1330" s="80" t="s">
        <v>222</v>
      </c>
      <c r="G1330" s="80">
        <v>139</v>
      </c>
      <c r="H1330" s="83" t="s">
        <v>3357</v>
      </c>
      <c r="I1330" s="83" t="s">
        <v>1378</v>
      </c>
    </row>
    <row r="1331" spans="1:9" ht="12.75" customHeight="1">
      <c r="A1331" s="29" t="str">
        <f>IF(D1331=著作者名検索!$B$2,ROW(),"")</f>
        <v/>
      </c>
      <c r="B1331" s="29" t="str">
        <f>IF(E1331=仮名検索!$B$2,ROW(),"")</f>
        <v/>
      </c>
      <c r="C1331" s="29" t="str">
        <f>IF(H1331=書名検索!$B$2,ROW(),"")</f>
        <v/>
      </c>
      <c r="D1331" s="79" t="s">
        <v>3351</v>
      </c>
      <c r="E1331" s="79" t="s">
        <v>3352</v>
      </c>
      <c r="F1331" s="80" t="s">
        <v>65</v>
      </c>
      <c r="G1331" s="80">
        <v>150</v>
      </c>
      <c r="H1331" s="83" t="s">
        <v>3358</v>
      </c>
      <c r="I1331" s="83" t="s">
        <v>1736</v>
      </c>
    </row>
    <row r="1332" spans="1:9" ht="12.75" customHeight="1">
      <c r="A1332" s="29" t="str">
        <f>IF(D1332=著作者名検索!$B$2,ROW(),"")</f>
        <v/>
      </c>
      <c r="B1332" s="29" t="str">
        <f>IF(E1332=仮名検索!$B$2,ROW(),"")</f>
        <v/>
      </c>
      <c r="C1332" s="29" t="str">
        <f>IF(H1332=書名検索!$B$2,ROW(),"")</f>
        <v/>
      </c>
      <c r="D1332" s="79" t="s">
        <v>3351</v>
      </c>
      <c r="E1332" s="79" t="s">
        <v>3352</v>
      </c>
      <c r="F1332" s="80" t="s">
        <v>28</v>
      </c>
      <c r="G1332" s="80">
        <v>182</v>
      </c>
      <c r="H1332" s="83" t="s">
        <v>3359</v>
      </c>
      <c r="I1332" s="83" t="s">
        <v>375</v>
      </c>
    </row>
    <row r="1333" spans="1:9" ht="12.75" customHeight="1">
      <c r="A1333" s="29" t="str">
        <f>IF(D1333=著作者名検索!$B$2,ROW(),"")</f>
        <v/>
      </c>
      <c r="B1333" s="29" t="str">
        <f>IF(E1333=仮名検索!$B$2,ROW(),"")</f>
        <v/>
      </c>
      <c r="C1333" s="29" t="str">
        <f>IF(H1333=書名検索!$B$2,ROW(),"")</f>
        <v/>
      </c>
      <c r="D1333" s="79" t="s">
        <v>3351</v>
      </c>
      <c r="E1333" s="79" t="s">
        <v>3352</v>
      </c>
      <c r="F1333" s="80" t="s">
        <v>115</v>
      </c>
      <c r="G1333" s="80">
        <v>232</v>
      </c>
      <c r="H1333" s="83" t="s">
        <v>3360</v>
      </c>
      <c r="I1333" s="83" t="s">
        <v>3361</v>
      </c>
    </row>
    <row r="1334" spans="1:9" ht="12.75" customHeight="1">
      <c r="A1334" s="29" t="str">
        <f>IF(D1334=著作者名検索!$B$2,ROW(),"")</f>
        <v/>
      </c>
      <c r="B1334" s="29" t="str">
        <f>IF(E1334=仮名検索!$B$2,ROW(),"")</f>
        <v/>
      </c>
      <c r="C1334" s="29" t="str">
        <f>IF(H1334=書名検索!$B$2,ROW(),"")</f>
        <v/>
      </c>
      <c r="D1334" s="79" t="s">
        <v>3351</v>
      </c>
      <c r="E1334" s="79" t="s">
        <v>3352</v>
      </c>
      <c r="F1334" s="80" t="s">
        <v>162</v>
      </c>
      <c r="G1334" s="80" t="s">
        <v>1432</v>
      </c>
      <c r="H1334" s="83" t="s">
        <v>3362</v>
      </c>
      <c r="I1334" s="83" t="s">
        <v>434</v>
      </c>
    </row>
    <row r="1335" spans="1:9" ht="12.75" customHeight="1">
      <c r="A1335" s="29" t="str">
        <f>IF(D1335=著作者名検索!$B$2,ROW(),"")</f>
        <v/>
      </c>
      <c r="B1335" s="29" t="str">
        <f>IF(E1335=仮名検索!$B$2,ROW(),"")</f>
        <v/>
      </c>
      <c r="C1335" s="29" t="str">
        <f>IF(H1335=書名検索!$B$2,ROW(),"")</f>
        <v/>
      </c>
      <c r="D1335" s="79" t="s">
        <v>3351</v>
      </c>
      <c r="E1335" s="79" t="s">
        <v>3352</v>
      </c>
      <c r="F1335" s="80" t="s">
        <v>171</v>
      </c>
      <c r="G1335" s="80" t="s">
        <v>1434</v>
      </c>
      <c r="H1335" s="83" t="s">
        <v>3363</v>
      </c>
      <c r="I1335" s="83" t="s">
        <v>1436</v>
      </c>
    </row>
    <row r="1336" spans="1:9" ht="12.75" customHeight="1">
      <c r="A1336" s="29" t="str">
        <f>IF(D1336=著作者名検索!$B$2,ROW(),"")</f>
        <v/>
      </c>
      <c r="B1336" s="29" t="str">
        <f>IF(E1336=仮名検索!$B$2,ROW(),"")</f>
        <v/>
      </c>
      <c r="C1336" s="29" t="str">
        <f>IF(H1336=書名検索!$B$2,ROW(),"")</f>
        <v/>
      </c>
      <c r="D1336" s="79" t="s">
        <v>3351</v>
      </c>
      <c r="E1336" s="79" t="s">
        <v>3352</v>
      </c>
      <c r="F1336" s="80" t="s">
        <v>171</v>
      </c>
      <c r="G1336" s="80" t="s">
        <v>1434</v>
      </c>
      <c r="H1336" s="83" t="s">
        <v>3354</v>
      </c>
      <c r="I1336" s="83" t="s">
        <v>1436</v>
      </c>
    </row>
    <row r="1337" spans="1:9" ht="12.75" customHeight="1">
      <c r="A1337" s="29" t="str">
        <f>IF(D1337=著作者名検索!$B$2,ROW(),"")</f>
        <v/>
      </c>
      <c r="B1337" s="29" t="str">
        <f>IF(E1337=仮名検索!$B$2,ROW(),"")</f>
        <v/>
      </c>
      <c r="C1337" s="29" t="str">
        <f>IF(H1337=書名検索!$B$2,ROW(),"")</f>
        <v/>
      </c>
      <c r="D1337" s="79" t="s">
        <v>3364</v>
      </c>
      <c r="E1337" s="79" t="s">
        <v>3365</v>
      </c>
      <c r="F1337" s="80" t="s">
        <v>115</v>
      </c>
      <c r="G1337" s="80">
        <v>299</v>
      </c>
      <c r="H1337" s="81" t="s">
        <v>3366</v>
      </c>
      <c r="I1337" s="81" t="s">
        <v>123</v>
      </c>
    </row>
    <row r="1338" spans="1:9" ht="12.75" customHeight="1">
      <c r="A1338" s="29" t="str">
        <f>IF(D1338=著作者名検索!$B$2,ROW(),"")</f>
        <v/>
      </c>
      <c r="B1338" s="29" t="str">
        <f>IF(E1338=仮名検索!$B$2,ROW(),"")</f>
        <v/>
      </c>
      <c r="C1338" s="29" t="str">
        <f>IF(H1338=書名検索!$B$2,ROW(),"")</f>
        <v/>
      </c>
      <c r="D1338" s="79" t="s">
        <v>3367</v>
      </c>
      <c r="E1338" s="79" t="s">
        <v>3368</v>
      </c>
      <c r="F1338" s="80" t="s">
        <v>65</v>
      </c>
      <c r="G1338" s="80">
        <v>64</v>
      </c>
      <c r="H1338" s="81" t="s">
        <v>3369</v>
      </c>
      <c r="I1338" s="81" t="s">
        <v>1164</v>
      </c>
    </row>
    <row r="1339" spans="1:9" ht="12.75" customHeight="1">
      <c r="A1339" s="29" t="str">
        <f>IF(D1339=著作者名検索!$B$2,ROW(),"")</f>
        <v/>
      </c>
      <c r="B1339" s="29" t="str">
        <f>IF(E1339=仮名検索!$B$2,ROW(),"")</f>
        <v/>
      </c>
      <c r="C1339" s="29" t="str">
        <f>IF(H1339=書名検索!$B$2,ROW(),"")</f>
        <v/>
      </c>
      <c r="D1339" s="87" t="s">
        <v>3370</v>
      </c>
      <c r="E1339" s="87" t="s">
        <v>3371</v>
      </c>
      <c r="F1339" s="88" t="s">
        <v>18</v>
      </c>
      <c r="G1339" s="88" t="s">
        <v>39</v>
      </c>
      <c r="H1339" s="89" t="s">
        <v>3372</v>
      </c>
      <c r="I1339" s="101" t="s">
        <v>21</v>
      </c>
    </row>
    <row r="1340" spans="1:9" ht="12.75" customHeight="1">
      <c r="A1340" s="29" t="str">
        <f>IF(D1340=著作者名検索!$B$2,ROW(),"")</f>
        <v/>
      </c>
      <c r="B1340" s="29" t="str">
        <f>IF(E1340=仮名検索!$B$2,ROW(),"")</f>
        <v/>
      </c>
      <c r="C1340" s="29" t="str">
        <f>IF(H1340=書名検索!$B$2,ROW(),"")</f>
        <v/>
      </c>
      <c r="D1340" s="90" t="s">
        <v>3370</v>
      </c>
      <c r="E1340" s="90" t="s">
        <v>3371</v>
      </c>
      <c r="F1340" s="92" t="s">
        <v>34</v>
      </c>
      <c r="G1340" s="94" t="s">
        <v>43</v>
      </c>
      <c r="H1340" s="93" t="s">
        <v>2898</v>
      </c>
      <c r="I1340" s="100" t="s">
        <v>136</v>
      </c>
    </row>
    <row r="1341" spans="1:9" ht="12.75" customHeight="1">
      <c r="A1341" s="29" t="str">
        <f>IF(D1341=著作者名検索!$B$2,ROW(),"")</f>
        <v/>
      </c>
      <c r="B1341" s="29" t="str">
        <f>IF(E1341=仮名検索!$B$2,ROW(),"")</f>
        <v/>
      </c>
      <c r="C1341" s="29" t="str">
        <f>IF(H1341=書名検索!$B$2,ROW(),"")</f>
        <v/>
      </c>
      <c r="D1341" s="84" t="s">
        <v>3373</v>
      </c>
      <c r="E1341" s="84" t="s">
        <v>3374</v>
      </c>
      <c r="F1341" s="85" t="s">
        <v>24</v>
      </c>
      <c r="G1341" s="85">
        <v>197</v>
      </c>
      <c r="H1341" s="86" t="s">
        <v>1562</v>
      </c>
      <c r="I1341" s="86" t="s">
        <v>1041</v>
      </c>
    </row>
    <row r="1342" spans="1:9" ht="12.75" customHeight="1">
      <c r="A1342" s="29" t="str">
        <f>IF(D1342=著作者名検索!$B$2,ROW(),"")</f>
        <v/>
      </c>
      <c r="B1342" s="29" t="str">
        <f>IF(E1342=仮名検索!$B$2,ROW(),"")</f>
        <v/>
      </c>
      <c r="C1342" s="29" t="str">
        <f>IF(H1342=書名検索!$B$2,ROW(),"")</f>
        <v/>
      </c>
      <c r="D1342" s="84" t="s">
        <v>3375</v>
      </c>
      <c r="E1342" s="84" t="s">
        <v>3376</v>
      </c>
      <c r="F1342" s="85" t="s">
        <v>226</v>
      </c>
      <c r="G1342" s="85" t="s">
        <v>526</v>
      </c>
      <c r="H1342" s="86" t="s">
        <v>3377</v>
      </c>
      <c r="I1342" s="86" t="s">
        <v>528</v>
      </c>
    </row>
    <row r="1343" spans="1:9" ht="12.75" customHeight="1">
      <c r="A1343" s="29" t="str">
        <f>IF(D1343=著作者名検索!$B$2,ROW(),"")</f>
        <v/>
      </c>
      <c r="B1343" s="29" t="str">
        <f>IF(E1343=仮名検索!$B$2,ROW(),"")</f>
        <v/>
      </c>
      <c r="C1343" s="29" t="str">
        <f>IF(H1343=書名検索!$B$2,ROW(),"")</f>
        <v/>
      </c>
      <c r="D1343" s="87" t="s">
        <v>3378</v>
      </c>
      <c r="E1343" s="87" t="s">
        <v>3379</v>
      </c>
      <c r="F1343" s="88" t="s">
        <v>75</v>
      </c>
      <c r="G1343" s="88">
        <v>269</v>
      </c>
      <c r="H1343" s="89" t="s">
        <v>479</v>
      </c>
      <c r="I1343" s="101" t="s">
        <v>21</v>
      </c>
    </row>
    <row r="1344" spans="1:9" ht="12.75" customHeight="1">
      <c r="A1344" s="29" t="str">
        <f>IF(D1344=著作者名検索!$B$2,ROW(),"")</f>
        <v/>
      </c>
      <c r="B1344" s="29" t="str">
        <f>IF(E1344=仮名検索!$B$2,ROW(),"")</f>
        <v/>
      </c>
      <c r="C1344" s="29" t="str">
        <f>IF(H1344=書名検索!$B$2,ROW(),"")</f>
        <v/>
      </c>
      <c r="D1344" s="113" t="s">
        <v>3380</v>
      </c>
      <c r="E1344" s="113" t="s">
        <v>3381</v>
      </c>
      <c r="F1344" s="92" t="s">
        <v>34</v>
      </c>
      <c r="G1344" s="96" t="s">
        <v>29</v>
      </c>
      <c r="H1344" s="114" t="s">
        <v>3382</v>
      </c>
      <c r="I1344" s="100" t="s">
        <v>715</v>
      </c>
    </row>
    <row r="1345" spans="1:9" ht="12.75" customHeight="1">
      <c r="A1345" s="29" t="str">
        <f>IF(D1345=著作者名検索!$B$2,ROW(),"")</f>
        <v/>
      </c>
      <c r="B1345" s="29" t="str">
        <f>IF(E1345=仮名検索!$B$2,ROW(),"")</f>
        <v/>
      </c>
      <c r="C1345" s="29" t="str">
        <f>IF(H1345=書名検索!$B$2,ROW(),"")</f>
        <v/>
      </c>
      <c r="D1345" s="79" t="s">
        <v>3383</v>
      </c>
      <c r="E1345" s="79" t="s">
        <v>3384</v>
      </c>
      <c r="F1345" s="80" t="s">
        <v>28</v>
      </c>
      <c r="G1345" s="80" t="s">
        <v>3385</v>
      </c>
      <c r="H1345" s="81" t="s">
        <v>3386</v>
      </c>
      <c r="I1345" s="81" t="s">
        <v>959</v>
      </c>
    </row>
    <row r="1346" spans="1:9" ht="12.75" customHeight="1">
      <c r="A1346" s="29" t="str">
        <f>IF(D1346=著作者名検索!$B$2,ROW(),"")</f>
        <v/>
      </c>
      <c r="B1346" s="29" t="str">
        <f>IF(E1346=仮名検索!$B$2,ROW(),"")</f>
        <v/>
      </c>
      <c r="C1346" s="29" t="str">
        <f>IF(H1346=書名検索!$B$2,ROW(),"")</f>
        <v/>
      </c>
      <c r="D1346" s="90" t="s">
        <v>3383</v>
      </c>
      <c r="E1346" s="91" t="s">
        <v>3384</v>
      </c>
      <c r="F1346" s="92" t="s">
        <v>28</v>
      </c>
      <c r="G1346" s="92" t="s">
        <v>29</v>
      </c>
      <c r="H1346" s="93" t="s">
        <v>3387</v>
      </c>
      <c r="I1346" s="100" t="s">
        <v>946</v>
      </c>
    </row>
    <row r="1347" spans="1:9" ht="12.75" customHeight="1">
      <c r="A1347" s="29" t="str">
        <f>IF(D1347=著作者名検索!$B$2,ROW(),"")</f>
        <v/>
      </c>
      <c r="B1347" s="29" t="str">
        <f>IF(E1347=仮名検索!$B$2,ROW(),"")</f>
        <v/>
      </c>
      <c r="C1347" s="29" t="str">
        <f>IF(H1347=書名検索!$B$2,ROW(),"")</f>
        <v/>
      </c>
      <c r="D1347" s="90" t="s">
        <v>3388</v>
      </c>
      <c r="E1347" s="96" t="s">
        <v>3389</v>
      </c>
      <c r="F1347" s="92" t="s">
        <v>65</v>
      </c>
      <c r="G1347" s="92" t="s">
        <v>29</v>
      </c>
      <c r="H1347" s="93" t="s">
        <v>3390</v>
      </c>
      <c r="I1347" s="100" t="s">
        <v>570</v>
      </c>
    </row>
    <row r="1348" spans="1:9" ht="12.75" customHeight="1">
      <c r="A1348" s="29" t="str">
        <f>IF(D1348=著作者名検索!$B$2,ROW(),"")</f>
        <v/>
      </c>
      <c r="B1348" s="29" t="str">
        <f>IF(E1348=仮名検索!$B$2,ROW(),"")</f>
        <v/>
      </c>
      <c r="C1348" s="29" t="str">
        <f>IF(H1348=書名検索!$B$2,ROW(),"")</f>
        <v/>
      </c>
      <c r="D1348" s="113" t="s">
        <v>3391</v>
      </c>
      <c r="E1348" s="113" t="s">
        <v>3392</v>
      </c>
      <c r="F1348" s="92" t="s">
        <v>34</v>
      </c>
      <c r="G1348" s="94" t="s">
        <v>43</v>
      </c>
      <c r="H1348" s="114" t="s">
        <v>3393</v>
      </c>
      <c r="I1348" s="100" t="s">
        <v>322</v>
      </c>
    </row>
    <row r="1349" spans="1:9" ht="12.75" customHeight="1">
      <c r="A1349" s="29" t="str">
        <f>IF(D1349=著作者名検索!$B$2,ROW(),"")</f>
        <v/>
      </c>
      <c r="B1349" s="29" t="str">
        <f>IF(E1349=仮名検索!$B$2,ROW(),"")</f>
        <v/>
      </c>
      <c r="C1349" s="29" t="str">
        <f>IF(H1349=書名検索!$B$2,ROW(),"")</f>
        <v/>
      </c>
      <c r="D1349" s="90" t="s">
        <v>3394</v>
      </c>
      <c r="E1349" s="90" t="s">
        <v>3395</v>
      </c>
      <c r="F1349" s="92" t="s">
        <v>34</v>
      </c>
      <c r="G1349" s="96" t="s">
        <v>29</v>
      </c>
      <c r="H1349" s="93" t="s">
        <v>3396</v>
      </c>
      <c r="I1349" s="100" t="s">
        <v>200</v>
      </c>
    </row>
    <row r="1350" spans="1:9" ht="12.75" customHeight="1">
      <c r="A1350" s="29" t="str">
        <f>IF(D1350=著作者名検索!$B$2,ROW(),"")</f>
        <v/>
      </c>
      <c r="B1350" s="29" t="str">
        <f>IF(E1350=仮名検索!$B$2,ROW(),"")</f>
        <v/>
      </c>
      <c r="C1350" s="29" t="str">
        <f>IF(H1350=書名検索!$B$2,ROW(),"")</f>
        <v/>
      </c>
      <c r="D1350" s="90" t="s">
        <v>3397</v>
      </c>
      <c r="E1350" s="96" t="s">
        <v>3398</v>
      </c>
      <c r="F1350" s="92" t="s">
        <v>65</v>
      </c>
      <c r="G1350" s="92" t="s">
        <v>43</v>
      </c>
      <c r="H1350" s="93" t="s">
        <v>3399</v>
      </c>
      <c r="I1350" s="105" t="s">
        <v>132</v>
      </c>
    </row>
    <row r="1351" spans="1:9" ht="12.75" customHeight="1">
      <c r="A1351" s="29" t="str">
        <f>IF(D1351=著作者名検索!$B$2,ROW(),"")</f>
        <v/>
      </c>
      <c r="B1351" s="29" t="str">
        <f>IF(E1351=仮名検索!$B$2,ROW(),"")</f>
        <v/>
      </c>
      <c r="C1351" s="29" t="str">
        <f>IF(H1351=書名検索!$B$2,ROW(),"")</f>
        <v/>
      </c>
      <c r="D1351" s="79" t="s">
        <v>3400</v>
      </c>
      <c r="E1351" s="79" t="s">
        <v>3401</v>
      </c>
      <c r="F1351" s="80" t="s">
        <v>115</v>
      </c>
      <c r="G1351" s="80">
        <v>248</v>
      </c>
      <c r="H1351" s="81" t="s">
        <v>3402</v>
      </c>
      <c r="I1351" s="81" t="s">
        <v>244</v>
      </c>
    </row>
    <row r="1352" spans="1:9" ht="12.75" customHeight="1">
      <c r="A1352" s="29" t="str">
        <f>IF(D1352=著作者名検索!$B$2,ROW(),"")</f>
        <v/>
      </c>
      <c r="B1352" s="29" t="str">
        <f>IF(E1352=仮名検索!$B$2,ROW(),"")</f>
        <v/>
      </c>
      <c r="C1352" s="29" t="str">
        <f>IF(H1352=書名検索!$B$2,ROW(),"")</f>
        <v/>
      </c>
      <c r="D1352" s="79" t="s">
        <v>3400</v>
      </c>
      <c r="E1352" s="79" t="s">
        <v>3401</v>
      </c>
      <c r="F1352" s="80" t="s">
        <v>65</v>
      </c>
      <c r="G1352" s="80" t="s">
        <v>3403</v>
      </c>
      <c r="H1352" s="81" t="s">
        <v>3404</v>
      </c>
      <c r="I1352" s="81" t="s">
        <v>3404</v>
      </c>
    </row>
    <row r="1353" spans="1:9" ht="12.75" customHeight="1">
      <c r="A1353" s="29" t="str">
        <f>IF(D1353=著作者名検索!$B$2,ROW(),"")</f>
        <v/>
      </c>
      <c r="B1353" s="29" t="str">
        <f>IF(E1353=仮名検索!$B$2,ROW(),"")</f>
        <v/>
      </c>
      <c r="C1353" s="29" t="str">
        <f>IF(H1353=書名検索!$B$2,ROW(),"")</f>
        <v/>
      </c>
      <c r="D1353" s="79" t="s">
        <v>3405</v>
      </c>
      <c r="E1353" s="79" t="s">
        <v>3406</v>
      </c>
      <c r="F1353" s="80" t="s">
        <v>115</v>
      </c>
      <c r="G1353" s="80">
        <v>254</v>
      </c>
      <c r="H1353" s="81" t="s">
        <v>3407</v>
      </c>
      <c r="I1353" s="81" t="s">
        <v>244</v>
      </c>
    </row>
    <row r="1354" spans="1:9" ht="12.75" customHeight="1">
      <c r="A1354" s="29" t="str">
        <f>IF(D1354=著作者名検索!$B$2,ROW(),"")</f>
        <v/>
      </c>
      <c r="B1354" s="29" t="str">
        <f>IF(E1354=仮名検索!$B$2,ROW(),"")</f>
        <v/>
      </c>
      <c r="C1354" s="29" t="str">
        <f>IF(H1354=書名検索!$B$2,ROW(),"")</f>
        <v/>
      </c>
      <c r="D1354" s="87" t="s">
        <v>3408</v>
      </c>
      <c r="E1354" s="87" t="s">
        <v>3409</v>
      </c>
      <c r="F1354" s="88" t="s">
        <v>226</v>
      </c>
      <c r="G1354" s="88" t="s">
        <v>894</v>
      </c>
      <c r="H1354" s="89" t="s">
        <v>3410</v>
      </c>
      <c r="I1354" s="101" t="s">
        <v>21</v>
      </c>
    </row>
    <row r="1355" spans="1:9" ht="12.75" customHeight="1">
      <c r="A1355" s="29" t="str">
        <f>IF(D1355=著作者名検索!$B$2,ROW(),"")</f>
        <v/>
      </c>
      <c r="B1355" s="29" t="str">
        <f>IF(E1355=仮名検索!$B$2,ROW(),"")</f>
        <v/>
      </c>
      <c r="C1355" s="29" t="str">
        <f>IF(H1355=書名検索!$B$2,ROW(),"")</f>
        <v/>
      </c>
      <c r="D1355" s="84" t="s">
        <v>3411</v>
      </c>
      <c r="E1355" s="84" t="s">
        <v>3412</v>
      </c>
      <c r="F1355" s="85" t="s">
        <v>85</v>
      </c>
      <c r="G1355" s="85" t="s">
        <v>612</v>
      </c>
      <c r="H1355" s="86" t="s">
        <v>3413</v>
      </c>
      <c r="I1355" s="86" t="s">
        <v>614</v>
      </c>
    </row>
    <row r="1356" spans="1:9" ht="12.75" customHeight="1">
      <c r="A1356" s="29" t="str">
        <f>IF(D1356=著作者名検索!$B$2,ROW(),"")</f>
        <v/>
      </c>
      <c r="B1356" s="29" t="str">
        <f>IF(E1356=仮名検索!$B$2,ROW(),"")</f>
        <v/>
      </c>
      <c r="C1356" s="29" t="str">
        <f>IF(H1356=書名検索!$B$2,ROW(),"")</f>
        <v/>
      </c>
      <c r="D1356" s="90" t="s">
        <v>3414</v>
      </c>
      <c r="E1356" s="91" t="s">
        <v>3415</v>
      </c>
      <c r="F1356" s="92" t="s">
        <v>28</v>
      </c>
      <c r="G1356" s="92" t="s">
        <v>43</v>
      </c>
      <c r="H1356" s="93" t="s">
        <v>3416</v>
      </c>
      <c r="I1356" s="100" t="s">
        <v>45</v>
      </c>
    </row>
    <row r="1357" spans="1:9" ht="12.75" customHeight="1">
      <c r="A1357" s="29" t="str">
        <f>IF(D1357=著作者名検索!$B$2,ROW(),"")</f>
        <v/>
      </c>
      <c r="B1357" s="29" t="str">
        <f>IF(E1357=仮名検索!$B$2,ROW(),"")</f>
        <v/>
      </c>
      <c r="C1357" s="29" t="str">
        <f>IF(H1357=書名検索!$B$2,ROW(),"")</f>
        <v/>
      </c>
      <c r="D1357" s="106" t="s">
        <v>3414</v>
      </c>
      <c r="E1357" s="91" t="s">
        <v>3415</v>
      </c>
      <c r="F1357" s="92" t="s">
        <v>28</v>
      </c>
      <c r="G1357" s="92" t="s">
        <v>43</v>
      </c>
      <c r="H1357" s="107" t="s">
        <v>3417</v>
      </c>
      <c r="I1357" s="100" t="s">
        <v>45</v>
      </c>
    </row>
    <row r="1358" spans="1:9" ht="12.75" customHeight="1">
      <c r="A1358" s="29" t="str">
        <f>IF(D1358=著作者名検索!$B$2,ROW(),"")</f>
        <v/>
      </c>
      <c r="B1358" s="29" t="str">
        <f>IF(E1358=仮名検索!$B$2,ROW(),"")</f>
        <v/>
      </c>
      <c r="C1358" s="29" t="str">
        <f>IF(H1358=書名検索!$B$2,ROW(),"")</f>
        <v/>
      </c>
      <c r="D1358" s="106" t="s">
        <v>3414</v>
      </c>
      <c r="E1358" s="91" t="s">
        <v>3415</v>
      </c>
      <c r="F1358" s="92" t="s">
        <v>28</v>
      </c>
      <c r="G1358" s="92" t="s">
        <v>43</v>
      </c>
      <c r="H1358" s="107" t="s">
        <v>3418</v>
      </c>
      <c r="I1358" s="100" t="s">
        <v>45</v>
      </c>
    </row>
    <row r="1359" spans="1:9" ht="12.75" customHeight="1">
      <c r="A1359" s="29" t="str">
        <f>IF(D1359=著作者名検索!$B$2,ROW(),"")</f>
        <v/>
      </c>
      <c r="B1359" s="29" t="str">
        <f>IF(E1359=仮名検索!$B$2,ROW(),"")</f>
        <v/>
      </c>
      <c r="C1359" s="29" t="str">
        <f>IF(H1359=書名検索!$B$2,ROW(),"")</f>
        <v/>
      </c>
      <c r="D1359" s="87" t="s">
        <v>3419</v>
      </c>
      <c r="E1359" s="87" t="s">
        <v>3420</v>
      </c>
      <c r="F1359" s="88" t="s">
        <v>24</v>
      </c>
      <c r="G1359" s="88">
        <v>280</v>
      </c>
      <c r="H1359" s="89" t="s">
        <v>3421</v>
      </c>
      <c r="I1359" s="101" t="s">
        <v>21</v>
      </c>
    </row>
    <row r="1360" spans="1:9" ht="12.75" customHeight="1">
      <c r="A1360" s="29" t="str">
        <f>IF(D1360=著作者名検索!$B$2,ROW(),"")</f>
        <v/>
      </c>
      <c r="B1360" s="29" t="str">
        <f>IF(E1360=仮名検索!$B$2,ROW(),"")</f>
        <v/>
      </c>
      <c r="C1360" s="29" t="str">
        <f>IF(H1360=書名検索!$B$2,ROW(),"")</f>
        <v/>
      </c>
      <c r="D1360" s="87" t="s">
        <v>3422</v>
      </c>
      <c r="E1360" s="87" t="s">
        <v>3423</v>
      </c>
      <c r="F1360" s="88" t="s">
        <v>226</v>
      </c>
      <c r="G1360" s="88" t="s">
        <v>741</v>
      </c>
      <c r="H1360" s="89" t="s">
        <v>3424</v>
      </c>
      <c r="I1360" s="101" t="s">
        <v>21</v>
      </c>
    </row>
    <row r="1361" spans="1:9" ht="12.75" customHeight="1">
      <c r="A1361" s="29" t="str">
        <f>IF(D1361=著作者名検索!$B$2,ROW(),"")</f>
        <v/>
      </c>
      <c r="B1361" s="29" t="str">
        <f>IF(E1361=仮名検索!$B$2,ROW(),"")</f>
        <v/>
      </c>
      <c r="C1361" s="29" t="str">
        <f>IF(H1361=書名検索!$B$2,ROW(),"")</f>
        <v/>
      </c>
      <c r="D1361" s="79" t="s">
        <v>3425</v>
      </c>
      <c r="E1361" s="79" t="s">
        <v>3426</v>
      </c>
      <c r="F1361" s="80" t="s">
        <v>171</v>
      </c>
      <c r="G1361" s="80" t="s">
        <v>3427</v>
      </c>
      <c r="H1361" s="83" t="s">
        <v>1697</v>
      </c>
      <c r="I1361" s="83" t="s">
        <v>1697</v>
      </c>
    </row>
    <row r="1362" spans="1:9" ht="12.75" customHeight="1">
      <c r="A1362" s="29" t="str">
        <f>IF(D1362=著作者名検索!$B$2,ROW(),"")</f>
        <v/>
      </c>
      <c r="B1362" s="29" t="str">
        <f>IF(E1362=仮名検索!$B$2,ROW(),"")</f>
        <v/>
      </c>
      <c r="C1362" s="29" t="str">
        <f>IF(H1362=書名検索!$B$2,ROW(),"")</f>
        <v/>
      </c>
      <c r="D1362" s="90" t="s">
        <v>3428</v>
      </c>
      <c r="E1362" s="96" t="s">
        <v>3429</v>
      </c>
      <c r="F1362" s="92" t="s">
        <v>65</v>
      </c>
      <c r="G1362" s="92" t="s">
        <v>29</v>
      </c>
      <c r="H1362" s="93" t="s">
        <v>3430</v>
      </c>
      <c r="I1362" s="100" t="s">
        <v>300</v>
      </c>
    </row>
    <row r="1363" spans="1:9" ht="12.75" customHeight="1">
      <c r="A1363" s="29" t="str">
        <f>IF(D1363=著作者名検索!$B$2,ROW(),"")</f>
        <v/>
      </c>
      <c r="B1363" s="29" t="str">
        <f>IF(E1363=仮名検索!$B$2,ROW(),"")</f>
        <v/>
      </c>
      <c r="C1363" s="29" t="str">
        <f>IF(H1363=書名検索!$B$2,ROW(),"")</f>
        <v/>
      </c>
      <c r="D1363" s="84" t="s">
        <v>3431</v>
      </c>
      <c r="E1363" s="84" t="s">
        <v>3432</v>
      </c>
      <c r="F1363" s="85" t="s">
        <v>24</v>
      </c>
      <c r="G1363" s="85">
        <v>187</v>
      </c>
      <c r="H1363" s="86" t="s">
        <v>3433</v>
      </c>
      <c r="I1363" s="86" t="s">
        <v>728</v>
      </c>
    </row>
    <row r="1364" spans="1:9" ht="12.75" customHeight="1">
      <c r="A1364" s="29" t="str">
        <f>IF(D1364=著作者名検索!$B$2,ROW(),"")</f>
        <v/>
      </c>
      <c r="B1364" s="29" t="str">
        <f>IF(E1364=仮名検索!$B$2,ROW(),"")</f>
        <v/>
      </c>
      <c r="C1364" s="29" t="str">
        <f>IF(H1364=書名検索!$B$2,ROW(),"")</f>
        <v/>
      </c>
      <c r="D1364" s="87" t="s">
        <v>3434</v>
      </c>
      <c r="E1364" s="87" t="s">
        <v>3435</v>
      </c>
      <c r="F1364" s="88" t="s">
        <v>48</v>
      </c>
      <c r="G1364" s="88" t="s">
        <v>814</v>
      </c>
      <c r="H1364" s="95" t="s">
        <v>815</v>
      </c>
      <c r="I1364" s="101" t="s">
        <v>816</v>
      </c>
    </row>
    <row r="1365" spans="1:9" ht="12.75" customHeight="1">
      <c r="A1365" s="29" t="str">
        <f>IF(D1365=著作者名検索!$B$2,ROW(),"")</f>
        <v/>
      </c>
      <c r="B1365" s="29" t="str">
        <f>IF(E1365=仮名検索!$B$2,ROW(),"")</f>
        <v/>
      </c>
      <c r="C1365" s="29" t="str">
        <f>IF(H1365=書名検索!$B$2,ROW(),"")</f>
        <v/>
      </c>
      <c r="D1365" s="87" t="s">
        <v>3436</v>
      </c>
      <c r="E1365" s="87" t="s">
        <v>3437</v>
      </c>
      <c r="F1365" s="88" t="s">
        <v>85</v>
      </c>
      <c r="G1365" s="88" t="s">
        <v>919</v>
      </c>
      <c r="H1365" s="89" t="s">
        <v>3438</v>
      </c>
      <c r="I1365" s="101" t="s">
        <v>548</v>
      </c>
    </row>
    <row r="1366" spans="1:9" ht="12.75" customHeight="1">
      <c r="A1366" s="29" t="str">
        <f>IF(D1366=著作者名検索!$B$2,ROW(),"")</f>
        <v/>
      </c>
      <c r="B1366" s="29" t="str">
        <f>IF(E1366=仮名検索!$B$2,ROW(),"")</f>
        <v/>
      </c>
      <c r="C1366" s="29" t="str">
        <f>IF(H1366=書名検索!$B$2,ROW(),"")</f>
        <v/>
      </c>
      <c r="D1366" s="84" t="s">
        <v>3439</v>
      </c>
      <c r="E1366" s="84" t="s">
        <v>3440</v>
      </c>
      <c r="F1366" s="85" t="s">
        <v>24</v>
      </c>
      <c r="G1366" s="85">
        <v>187</v>
      </c>
      <c r="H1366" s="86" t="s">
        <v>3441</v>
      </c>
      <c r="I1366" s="86" t="s">
        <v>728</v>
      </c>
    </row>
    <row r="1367" spans="1:9" ht="12.75" customHeight="1">
      <c r="A1367" s="29" t="str">
        <f>IF(D1367=著作者名検索!$B$2,ROW(),"")</f>
        <v/>
      </c>
      <c r="B1367" s="29" t="str">
        <f>IF(E1367=仮名検索!$B$2,ROW(),"")</f>
        <v/>
      </c>
      <c r="C1367" s="29" t="str">
        <f>IF(H1367=書名検索!$B$2,ROW(),"")</f>
        <v/>
      </c>
      <c r="D1367" s="90" t="s">
        <v>3442</v>
      </c>
      <c r="E1367" s="90" t="s">
        <v>3443</v>
      </c>
      <c r="F1367" s="92" t="s">
        <v>34</v>
      </c>
      <c r="G1367" s="94" t="s">
        <v>43</v>
      </c>
      <c r="H1367" s="93" t="s">
        <v>3444</v>
      </c>
      <c r="I1367" s="100" t="s">
        <v>136</v>
      </c>
    </row>
    <row r="1368" spans="1:9" ht="12.75" customHeight="1">
      <c r="A1368" s="29" t="str">
        <f>IF(D1368=著作者名検索!$B$2,ROW(),"")</f>
        <v/>
      </c>
      <c r="B1368" s="29" t="str">
        <f>IF(E1368=仮名検索!$B$2,ROW(),"")</f>
        <v/>
      </c>
      <c r="C1368" s="29" t="str">
        <f>IF(H1368=書名検索!$B$2,ROW(),"")</f>
        <v/>
      </c>
      <c r="D1368" s="79" t="s">
        <v>3445</v>
      </c>
      <c r="E1368" s="79" t="s">
        <v>3446</v>
      </c>
      <c r="F1368" s="80" t="s">
        <v>115</v>
      </c>
      <c r="G1368" s="80">
        <v>169</v>
      </c>
      <c r="H1368" s="81" t="s">
        <v>3447</v>
      </c>
      <c r="I1368" s="81" t="s">
        <v>757</v>
      </c>
    </row>
    <row r="1369" spans="1:9" ht="12.75" customHeight="1">
      <c r="A1369" s="29" t="str">
        <f>IF(D1369=著作者名検索!$B$2,ROW(),"")</f>
        <v/>
      </c>
      <c r="B1369" s="29" t="str">
        <f>IF(E1369=仮名検索!$B$2,ROW(),"")</f>
        <v/>
      </c>
      <c r="C1369" s="29" t="str">
        <f>IF(H1369=書名検索!$B$2,ROW(),"")</f>
        <v/>
      </c>
      <c r="D1369" s="79" t="s">
        <v>3448</v>
      </c>
      <c r="E1369" s="79" t="s">
        <v>3449</v>
      </c>
      <c r="F1369" s="80" t="s">
        <v>171</v>
      </c>
      <c r="G1369" s="80" t="s">
        <v>376</v>
      </c>
      <c r="H1369" s="83" t="s">
        <v>3450</v>
      </c>
      <c r="I1369" s="83" t="s">
        <v>1206</v>
      </c>
    </row>
    <row r="1370" spans="1:9" ht="12.75" customHeight="1">
      <c r="A1370" s="29" t="str">
        <f>IF(D1370=著作者名検索!$B$2,ROW(),"")</f>
        <v/>
      </c>
      <c r="B1370" s="29" t="str">
        <f>IF(E1370=仮名検索!$B$2,ROW(),"")</f>
        <v/>
      </c>
      <c r="C1370" s="29" t="str">
        <f>IF(H1370=書名検索!$B$2,ROW(),"")</f>
        <v/>
      </c>
      <c r="D1370" s="84" t="s">
        <v>3451</v>
      </c>
      <c r="E1370" s="84" t="s">
        <v>3452</v>
      </c>
      <c r="F1370" s="85" t="s">
        <v>24</v>
      </c>
      <c r="G1370" s="85">
        <v>246</v>
      </c>
      <c r="H1370" s="86" t="s">
        <v>3453</v>
      </c>
      <c r="I1370" s="86" t="s">
        <v>2050</v>
      </c>
    </row>
    <row r="1371" spans="1:9" ht="12.75" customHeight="1">
      <c r="A1371" s="29" t="str">
        <f>IF(D1371=著作者名検索!$B$2,ROW(),"")</f>
        <v/>
      </c>
      <c r="B1371" s="29" t="str">
        <f>IF(E1371=仮名検索!$B$2,ROW(),"")</f>
        <v/>
      </c>
      <c r="C1371" s="29" t="str">
        <f>IF(H1371=書名検索!$B$2,ROW(),"")</f>
        <v/>
      </c>
      <c r="D1371" s="84" t="s">
        <v>3454</v>
      </c>
      <c r="E1371" s="84" t="s">
        <v>3455</v>
      </c>
      <c r="F1371" s="85" t="s">
        <v>24</v>
      </c>
      <c r="G1371" s="85">
        <v>279</v>
      </c>
      <c r="H1371" s="86" t="s">
        <v>3456</v>
      </c>
      <c r="I1371" s="86" t="s">
        <v>394</v>
      </c>
    </row>
    <row r="1372" spans="1:9" ht="12.75" customHeight="1">
      <c r="A1372" s="29" t="str">
        <f>IF(D1372=著作者名検索!$B$2,ROW(),"")</f>
        <v/>
      </c>
      <c r="B1372" s="29" t="str">
        <f>IF(E1372=仮名検索!$B$2,ROW(),"")</f>
        <v/>
      </c>
      <c r="C1372" s="29" t="str">
        <f>IF(H1372=書名検索!$B$2,ROW(),"")</f>
        <v/>
      </c>
      <c r="D1372" s="87" t="s">
        <v>3457</v>
      </c>
      <c r="E1372" s="87" t="s">
        <v>3458</v>
      </c>
      <c r="F1372" s="88" t="s">
        <v>18</v>
      </c>
      <c r="G1372" s="88" t="s">
        <v>39</v>
      </c>
      <c r="H1372" s="89" t="s">
        <v>3459</v>
      </c>
      <c r="I1372" s="101" t="s">
        <v>21</v>
      </c>
    </row>
    <row r="1373" spans="1:9" ht="12.75" customHeight="1">
      <c r="A1373" s="29" t="str">
        <f>IF(D1373=著作者名検索!$B$2,ROW(),"")</f>
        <v/>
      </c>
      <c r="B1373" s="29" t="str">
        <f>IF(E1373=仮名検索!$B$2,ROW(),"")</f>
        <v/>
      </c>
      <c r="C1373" s="29" t="str">
        <f>IF(H1373=書名検索!$B$2,ROW(),"")</f>
        <v/>
      </c>
      <c r="D1373" s="90" t="s">
        <v>3460</v>
      </c>
      <c r="E1373" s="90" t="s">
        <v>3461</v>
      </c>
      <c r="F1373" s="92" t="s">
        <v>34</v>
      </c>
      <c r="G1373" s="96" t="s">
        <v>29</v>
      </c>
      <c r="H1373" s="93" t="s">
        <v>3462</v>
      </c>
      <c r="I1373" s="100" t="s">
        <v>36</v>
      </c>
    </row>
    <row r="1374" spans="1:9" ht="12.75" customHeight="1">
      <c r="A1374" s="29" t="str">
        <f>IF(D1374=著作者名検索!$B$2,ROW(),"")</f>
        <v/>
      </c>
      <c r="B1374" s="29" t="str">
        <f>IF(E1374=仮名検索!$B$2,ROW(),"")</f>
        <v/>
      </c>
      <c r="C1374" s="29" t="str">
        <f>IF(H1374=書名検索!$B$2,ROW(),"")</f>
        <v/>
      </c>
      <c r="D1374" s="90" t="s">
        <v>3460</v>
      </c>
      <c r="E1374" s="90" t="s">
        <v>3461</v>
      </c>
      <c r="F1374" s="92" t="s">
        <v>34</v>
      </c>
      <c r="G1374" s="96" t="s">
        <v>29</v>
      </c>
      <c r="H1374" s="93" t="s">
        <v>3463</v>
      </c>
      <c r="I1374" s="100" t="s">
        <v>36</v>
      </c>
    </row>
    <row r="1375" spans="1:9" ht="12.75" customHeight="1">
      <c r="A1375" s="29" t="str">
        <f>IF(D1375=著作者名検索!$B$2,ROW(),"")</f>
        <v/>
      </c>
      <c r="B1375" s="29" t="str">
        <f>IF(E1375=仮名検索!$B$2,ROW(),"")</f>
        <v/>
      </c>
      <c r="C1375" s="29" t="str">
        <f>IF(H1375=書名検索!$B$2,ROW(),"")</f>
        <v/>
      </c>
      <c r="D1375" s="90" t="s">
        <v>3464</v>
      </c>
      <c r="E1375" s="96" t="s">
        <v>3465</v>
      </c>
      <c r="F1375" s="92" t="s">
        <v>65</v>
      </c>
      <c r="G1375" s="92" t="s">
        <v>29</v>
      </c>
      <c r="H1375" s="93" t="s">
        <v>3466</v>
      </c>
      <c r="I1375" s="100" t="s">
        <v>862</v>
      </c>
    </row>
    <row r="1376" spans="1:9" ht="12.75" customHeight="1">
      <c r="A1376" s="29" t="str">
        <f>IF(D1376=著作者名検索!$B$2,ROW(),"")</f>
        <v/>
      </c>
      <c r="B1376" s="29" t="str">
        <f>IF(E1376=仮名検索!$B$2,ROW(),"")</f>
        <v/>
      </c>
      <c r="C1376" s="29" t="str">
        <f>IF(H1376=書名検索!$B$2,ROW(),"")</f>
        <v/>
      </c>
      <c r="D1376" s="90" t="s">
        <v>3467</v>
      </c>
      <c r="E1376" s="96" t="s">
        <v>3468</v>
      </c>
      <c r="F1376" s="92" t="s">
        <v>65</v>
      </c>
      <c r="G1376" s="92" t="s">
        <v>29</v>
      </c>
      <c r="H1376" s="93" t="s">
        <v>3469</v>
      </c>
      <c r="I1376" s="100" t="s">
        <v>862</v>
      </c>
    </row>
    <row r="1377" spans="1:9" ht="12.75" customHeight="1">
      <c r="A1377" s="29" t="str">
        <f>IF(D1377=著作者名検索!$B$2,ROW(),"")</f>
        <v/>
      </c>
      <c r="B1377" s="29" t="str">
        <f>IF(E1377=仮名検索!$B$2,ROW(),"")</f>
        <v/>
      </c>
      <c r="C1377" s="29" t="str">
        <f>IF(H1377=書名検索!$B$2,ROW(),"")</f>
        <v/>
      </c>
      <c r="D1377" s="87" t="s">
        <v>3470</v>
      </c>
      <c r="E1377" s="87" t="s">
        <v>3471</v>
      </c>
      <c r="F1377" s="88" t="s">
        <v>24</v>
      </c>
      <c r="G1377" s="88">
        <v>281</v>
      </c>
      <c r="H1377" s="89" t="s">
        <v>3472</v>
      </c>
      <c r="I1377" s="101" t="s">
        <v>21</v>
      </c>
    </row>
    <row r="1378" spans="1:9" ht="12.75" customHeight="1">
      <c r="A1378" s="29" t="str">
        <f>IF(D1378=著作者名検索!$B$2,ROW(),"")</f>
        <v/>
      </c>
      <c r="B1378" s="29" t="str">
        <f>IF(E1378=仮名検索!$B$2,ROW(),"")</f>
        <v/>
      </c>
      <c r="C1378" s="29" t="str">
        <f>IF(H1378=書名検索!$B$2,ROW(),"")</f>
        <v/>
      </c>
      <c r="D1378" s="87" t="s">
        <v>3473</v>
      </c>
      <c r="E1378" s="87" t="s">
        <v>3474</v>
      </c>
      <c r="F1378" s="88" t="s">
        <v>226</v>
      </c>
      <c r="G1378" s="88" t="s">
        <v>741</v>
      </c>
      <c r="H1378" s="89" t="s">
        <v>3475</v>
      </c>
      <c r="I1378" s="101" t="s">
        <v>21</v>
      </c>
    </row>
    <row r="1379" spans="1:9" ht="12.75" customHeight="1">
      <c r="A1379" s="29" t="str">
        <f>IF(D1379=著作者名検索!$B$2,ROW(),"")</f>
        <v/>
      </c>
      <c r="B1379" s="29" t="str">
        <f>IF(E1379=仮名検索!$B$2,ROW(),"")</f>
        <v/>
      </c>
      <c r="C1379" s="29" t="str">
        <f>IF(H1379=書名検索!$B$2,ROW(),"")</f>
        <v/>
      </c>
      <c r="D1379" s="84" t="s">
        <v>3476</v>
      </c>
      <c r="E1379" s="84" t="s">
        <v>3477</v>
      </c>
      <c r="F1379" s="85" t="s">
        <v>226</v>
      </c>
      <c r="G1379" s="85" t="s">
        <v>1695</v>
      </c>
      <c r="H1379" s="86" t="s">
        <v>3478</v>
      </c>
      <c r="I1379" s="86" t="s">
        <v>1697</v>
      </c>
    </row>
    <row r="1380" spans="1:9" ht="12.75" customHeight="1">
      <c r="A1380" s="29" t="str">
        <f>IF(D1380=著作者名検索!$B$2,ROW(),"")</f>
        <v/>
      </c>
      <c r="B1380" s="29" t="str">
        <f>IF(E1380=仮名検索!$B$2,ROW(),"")</f>
        <v/>
      </c>
      <c r="C1380" s="29" t="str">
        <f>IF(H1380=書名検索!$B$2,ROW(),"")</f>
        <v/>
      </c>
      <c r="D1380" s="90" t="s">
        <v>3479</v>
      </c>
      <c r="E1380" s="91" t="s">
        <v>3480</v>
      </c>
      <c r="F1380" s="92" t="s">
        <v>28</v>
      </c>
      <c r="G1380" s="92" t="s">
        <v>43</v>
      </c>
      <c r="H1380" s="93" t="s">
        <v>3481</v>
      </c>
      <c r="I1380" s="100" t="s">
        <v>1459</v>
      </c>
    </row>
    <row r="1381" spans="1:9" ht="12.75" customHeight="1">
      <c r="A1381" s="29" t="str">
        <f>IF(D1381=著作者名検索!$B$2,ROW(),"")</f>
        <v/>
      </c>
      <c r="B1381" s="29" t="str">
        <f>IF(E1381=仮名検索!$B$2,ROW(),"")</f>
        <v/>
      </c>
      <c r="C1381" s="29" t="str">
        <f>IF(H1381=書名検索!$B$2,ROW(),"")</f>
        <v/>
      </c>
      <c r="D1381" s="102" t="s">
        <v>3482</v>
      </c>
      <c r="E1381" s="102" t="s">
        <v>3483</v>
      </c>
      <c r="F1381" s="80" t="s">
        <v>80</v>
      </c>
      <c r="G1381" s="80" t="s">
        <v>3484</v>
      </c>
      <c r="H1381" s="103" t="s">
        <v>3485</v>
      </c>
      <c r="I1381" s="83" t="s">
        <v>3485</v>
      </c>
    </row>
    <row r="1382" spans="1:9" ht="12.75" customHeight="1">
      <c r="A1382" s="29" t="str">
        <f>IF(D1382=著作者名検索!$B$2,ROW(),"")</f>
        <v/>
      </c>
      <c r="B1382" s="29" t="str">
        <f>IF(E1382=仮名検索!$B$2,ROW(),"")</f>
        <v/>
      </c>
      <c r="C1382" s="29" t="str">
        <f>IF(H1382=書名検索!$B$2,ROW(),"")</f>
        <v/>
      </c>
      <c r="D1382" s="84" t="s">
        <v>3482</v>
      </c>
      <c r="E1382" s="84" t="s">
        <v>3483</v>
      </c>
      <c r="F1382" s="85" t="s">
        <v>85</v>
      </c>
      <c r="G1382" s="85" t="s">
        <v>3486</v>
      </c>
      <c r="H1382" s="86" t="s">
        <v>3487</v>
      </c>
      <c r="I1382" s="86" t="s">
        <v>3485</v>
      </c>
    </row>
    <row r="1383" spans="1:9" ht="12.75" customHeight="1">
      <c r="A1383" s="29" t="str">
        <f>IF(D1383=著作者名検索!$B$2,ROW(),"")</f>
        <v/>
      </c>
      <c r="B1383" s="29" t="str">
        <f>IF(E1383=仮名検索!$B$2,ROW(),"")</f>
        <v/>
      </c>
      <c r="C1383" s="29" t="str">
        <f>IF(H1383=書名検索!$B$2,ROW(),"")</f>
        <v/>
      </c>
      <c r="D1383" s="84" t="s">
        <v>3482</v>
      </c>
      <c r="E1383" s="84" t="s">
        <v>3483</v>
      </c>
      <c r="F1383" s="85" t="s">
        <v>85</v>
      </c>
      <c r="G1383" s="85" t="s">
        <v>3486</v>
      </c>
      <c r="H1383" s="86" t="s">
        <v>3488</v>
      </c>
      <c r="I1383" s="86" t="s">
        <v>3485</v>
      </c>
    </row>
    <row r="1384" spans="1:9" ht="12.75" customHeight="1">
      <c r="A1384" s="29" t="str">
        <f>IF(D1384=著作者名検索!$B$2,ROW(),"")</f>
        <v/>
      </c>
      <c r="B1384" s="29" t="str">
        <f>IF(E1384=仮名検索!$B$2,ROW(),"")</f>
        <v/>
      </c>
      <c r="C1384" s="29" t="str">
        <f>IF(H1384=書名検索!$B$2,ROW(),"")</f>
        <v/>
      </c>
      <c r="D1384" s="84" t="s">
        <v>3482</v>
      </c>
      <c r="E1384" s="84" t="s">
        <v>3483</v>
      </c>
      <c r="F1384" s="85" t="s">
        <v>85</v>
      </c>
      <c r="G1384" s="85" t="s">
        <v>3486</v>
      </c>
      <c r="H1384" s="86" t="s">
        <v>3489</v>
      </c>
      <c r="I1384" s="86" t="s">
        <v>3485</v>
      </c>
    </row>
    <row r="1385" spans="1:9" ht="12.75" customHeight="1">
      <c r="A1385" s="29" t="str">
        <f>IF(D1385=著作者名検索!$B$2,ROW(),"")</f>
        <v/>
      </c>
      <c r="B1385" s="29" t="str">
        <f>IF(E1385=仮名検索!$B$2,ROW(),"")</f>
        <v/>
      </c>
      <c r="C1385" s="29" t="str">
        <f>IF(H1385=書名検索!$B$2,ROW(),"")</f>
        <v/>
      </c>
      <c r="D1385" s="84" t="s">
        <v>3482</v>
      </c>
      <c r="E1385" s="84" t="s">
        <v>3483</v>
      </c>
      <c r="F1385" s="85" t="s">
        <v>85</v>
      </c>
      <c r="G1385" s="85" t="s">
        <v>3486</v>
      </c>
      <c r="H1385" s="86" t="s">
        <v>3490</v>
      </c>
      <c r="I1385" s="86" t="s">
        <v>3485</v>
      </c>
    </row>
    <row r="1386" spans="1:9" ht="12.75" customHeight="1">
      <c r="A1386" s="29" t="str">
        <f>IF(D1386=著作者名検索!$B$2,ROW(),"")</f>
        <v/>
      </c>
      <c r="B1386" s="29" t="str">
        <f>IF(E1386=仮名検索!$B$2,ROW(),"")</f>
        <v/>
      </c>
      <c r="C1386" s="29" t="str">
        <f>IF(H1386=書名検索!$B$2,ROW(),"")</f>
        <v/>
      </c>
      <c r="D1386" s="84" t="s">
        <v>3482</v>
      </c>
      <c r="E1386" s="84" t="s">
        <v>3483</v>
      </c>
      <c r="F1386" s="85" t="s">
        <v>85</v>
      </c>
      <c r="G1386" s="85" t="s">
        <v>3486</v>
      </c>
      <c r="H1386" s="86" t="s">
        <v>3491</v>
      </c>
      <c r="I1386" s="86" t="s">
        <v>3485</v>
      </c>
    </row>
    <row r="1387" spans="1:9" ht="12.75" customHeight="1">
      <c r="A1387" s="29" t="str">
        <f>IF(D1387=著作者名検索!$B$2,ROW(),"")</f>
        <v/>
      </c>
      <c r="B1387" s="29" t="str">
        <f>IF(E1387=仮名検索!$B$2,ROW(),"")</f>
        <v/>
      </c>
      <c r="C1387" s="29" t="str">
        <f>IF(H1387=書名検索!$B$2,ROW(),"")</f>
        <v/>
      </c>
      <c r="D1387" s="87" t="s">
        <v>3492</v>
      </c>
      <c r="E1387" s="87" t="s">
        <v>3493</v>
      </c>
      <c r="F1387" s="88" t="s">
        <v>75</v>
      </c>
      <c r="G1387" s="88">
        <v>267</v>
      </c>
      <c r="H1387" s="89" t="s">
        <v>3494</v>
      </c>
      <c r="I1387" s="101" t="s">
        <v>21</v>
      </c>
    </row>
    <row r="1388" spans="1:9" ht="12.75" customHeight="1">
      <c r="A1388" s="29" t="str">
        <f>IF(D1388=著作者名検索!$B$2,ROW(),"")</f>
        <v/>
      </c>
      <c r="B1388" s="29" t="str">
        <f>IF(E1388=仮名検索!$B$2,ROW(),"")</f>
        <v/>
      </c>
      <c r="C1388" s="29" t="str">
        <f>IF(H1388=書名検索!$B$2,ROW(),"")</f>
        <v/>
      </c>
      <c r="D1388" s="79" t="s">
        <v>3495</v>
      </c>
      <c r="E1388" s="79" t="s">
        <v>3496</v>
      </c>
      <c r="F1388" s="80" t="s">
        <v>115</v>
      </c>
      <c r="G1388" s="80">
        <v>169</v>
      </c>
      <c r="H1388" s="81" t="s">
        <v>3497</v>
      </c>
      <c r="I1388" s="81" t="s">
        <v>757</v>
      </c>
    </row>
    <row r="1389" spans="1:9" ht="12.75" customHeight="1">
      <c r="A1389" s="29" t="str">
        <f>IF(D1389=著作者名検索!$B$2,ROW(),"")</f>
        <v/>
      </c>
      <c r="B1389" s="29" t="str">
        <f>IF(E1389=仮名検索!$B$2,ROW(),"")</f>
        <v/>
      </c>
      <c r="C1389" s="29" t="str">
        <f>IF(H1389=書名検索!$B$2,ROW(),"")</f>
        <v/>
      </c>
      <c r="D1389" s="87" t="s">
        <v>3498</v>
      </c>
      <c r="E1389" s="87" t="s">
        <v>3499</v>
      </c>
      <c r="F1389" s="88" t="s">
        <v>226</v>
      </c>
      <c r="G1389" s="88" t="s">
        <v>894</v>
      </c>
      <c r="H1389" s="89" t="s">
        <v>3500</v>
      </c>
      <c r="I1389" s="101" t="s">
        <v>21</v>
      </c>
    </row>
    <row r="1390" spans="1:9" ht="12.75" customHeight="1">
      <c r="A1390" s="29" t="str">
        <f>IF(D1390=著作者名検索!$B$2,ROW(),"")</f>
        <v/>
      </c>
      <c r="B1390" s="29" t="str">
        <f>IF(E1390=仮名検索!$B$2,ROW(),"")</f>
        <v/>
      </c>
      <c r="C1390" s="29" t="str">
        <f>IF(H1390=書名検索!$B$2,ROW(),"")</f>
        <v/>
      </c>
      <c r="D1390" s="87" t="s">
        <v>3501</v>
      </c>
      <c r="E1390" s="87" t="s">
        <v>3502</v>
      </c>
      <c r="F1390" s="88" t="s">
        <v>18</v>
      </c>
      <c r="G1390" s="88" t="s">
        <v>643</v>
      </c>
      <c r="H1390" s="89" t="s">
        <v>3503</v>
      </c>
      <c r="I1390" s="101" t="s">
        <v>21</v>
      </c>
    </row>
    <row r="1391" spans="1:9" ht="12.75" customHeight="1">
      <c r="A1391" s="29" t="str">
        <f>IF(D1391=著作者名検索!$B$2,ROW(),"")</f>
        <v/>
      </c>
      <c r="B1391" s="29" t="str">
        <f>IF(E1391=仮名検索!$B$2,ROW(),"")</f>
        <v/>
      </c>
      <c r="C1391" s="29" t="str">
        <f>IF(H1391=書名検索!$B$2,ROW(),"")</f>
        <v/>
      </c>
      <c r="D1391" s="79" t="s">
        <v>3504</v>
      </c>
      <c r="E1391" s="79" t="s">
        <v>3505</v>
      </c>
      <c r="F1391" s="80" t="s">
        <v>115</v>
      </c>
      <c r="G1391" s="80" t="s">
        <v>3506</v>
      </c>
      <c r="H1391" s="81" t="s">
        <v>3507</v>
      </c>
      <c r="I1391" s="81" t="s">
        <v>3507</v>
      </c>
    </row>
    <row r="1392" spans="1:9" ht="12.75" customHeight="1">
      <c r="A1392" s="29" t="str">
        <f>IF(D1392=著作者名検索!$B$2,ROW(),"")</f>
        <v/>
      </c>
      <c r="B1392" s="29" t="str">
        <f>IF(E1392=仮名検索!$B$2,ROW(),"")</f>
        <v/>
      </c>
      <c r="C1392" s="29" t="str">
        <f>IF(H1392=書名検索!$B$2,ROW(),"")</f>
        <v/>
      </c>
      <c r="D1392" s="90" t="s">
        <v>3508</v>
      </c>
      <c r="E1392" s="91" t="s">
        <v>3509</v>
      </c>
      <c r="F1392" s="92" t="s">
        <v>28</v>
      </c>
      <c r="G1392" s="92" t="s">
        <v>43</v>
      </c>
      <c r="H1392" s="93" t="s">
        <v>3510</v>
      </c>
      <c r="I1392" s="100" t="s">
        <v>261</v>
      </c>
    </row>
    <row r="1393" spans="1:9" ht="12.75" customHeight="1">
      <c r="A1393" s="29" t="str">
        <f>IF(D1393=著作者名検索!$B$2,ROW(),"")</f>
        <v/>
      </c>
      <c r="B1393" s="29" t="str">
        <f>IF(E1393=仮名検索!$B$2,ROW(),"")</f>
        <v/>
      </c>
      <c r="C1393" s="29" t="str">
        <f>IF(H1393=書名検索!$B$2,ROW(),"")</f>
        <v/>
      </c>
      <c r="D1393" s="90" t="s">
        <v>3511</v>
      </c>
      <c r="E1393" s="91" t="s">
        <v>3512</v>
      </c>
      <c r="F1393" s="92" t="s">
        <v>28</v>
      </c>
      <c r="G1393" s="92" t="s">
        <v>43</v>
      </c>
      <c r="H1393" s="93" t="s">
        <v>3513</v>
      </c>
      <c r="I1393" s="100" t="s">
        <v>62</v>
      </c>
    </row>
    <row r="1394" spans="1:9" ht="12.75" customHeight="1">
      <c r="A1394" s="29" t="str">
        <f>IF(D1394=著作者名検索!$B$2,ROW(),"")</f>
        <v/>
      </c>
      <c r="B1394" s="29" t="str">
        <f>IF(E1394=仮名検索!$B$2,ROW(),"")</f>
        <v/>
      </c>
      <c r="C1394" s="29" t="str">
        <f>IF(H1394=書名検索!$B$2,ROW(),"")</f>
        <v/>
      </c>
      <c r="D1394" s="84" t="s">
        <v>3514</v>
      </c>
      <c r="E1394" s="84" t="s">
        <v>3515</v>
      </c>
      <c r="F1394" s="85" t="s">
        <v>24</v>
      </c>
      <c r="G1394" s="85">
        <v>165</v>
      </c>
      <c r="H1394" s="86" t="s">
        <v>3516</v>
      </c>
      <c r="I1394" s="86" t="s">
        <v>1964</v>
      </c>
    </row>
    <row r="1395" spans="1:9" ht="12.75" customHeight="1">
      <c r="A1395" s="29" t="str">
        <f>IF(D1395=著作者名検索!$B$2,ROW(),"")</f>
        <v/>
      </c>
      <c r="B1395" s="29" t="str">
        <f>IF(E1395=仮名検索!$B$2,ROW(),"")</f>
        <v/>
      </c>
      <c r="C1395" s="29" t="str">
        <f>IF(H1395=書名検索!$B$2,ROW(),"")</f>
        <v/>
      </c>
      <c r="D1395" s="79" t="s">
        <v>3517</v>
      </c>
      <c r="E1395" s="79" t="s">
        <v>3518</v>
      </c>
      <c r="F1395" s="80" t="s">
        <v>28</v>
      </c>
      <c r="G1395" s="80">
        <v>68</v>
      </c>
      <c r="H1395" s="81" t="s">
        <v>3519</v>
      </c>
      <c r="I1395" s="81" t="s">
        <v>373</v>
      </c>
    </row>
    <row r="1396" spans="1:9" ht="12.75" customHeight="1">
      <c r="A1396" s="29" t="str">
        <f>IF(D1396=著作者名検索!$B$2,ROW(),"")</f>
        <v/>
      </c>
      <c r="B1396" s="29" t="str">
        <f>IF(E1396=仮名検索!$B$2,ROW(),"")</f>
        <v/>
      </c>
      <c r="C1396" s="29" t="str">
        <f>IF(H1396=書名検索!$B$2,ROW(),"")</f>
        <v/>
      </c>
      <c r="D1396" s="79" t="s">
        <v>3517</v>
      </c>
      <c r="E1396" s="79" t="s">
        <v>3518</v>
      </c>
      <c r="F1396" s="80" t="s">
        <v>115</v>
      </c>
      <c r="G1396" s="80">
        <v>301</v>
      </c>
      <c r="H1396" s="81" t="s">
        <v>3520</v>
      </c>
      <c r="I1396" s="81" t="s">
        <v>123</v>
      </c>
    </row>
    <row r="1397" spans="1:9" ht="12.75" customHeight="1">
      <c r="A1397" s="29" t="str">
        <f>IF(D1397=著作者名検索!$B$2,ROW(),"")</f>
        <v/>
      </c>
      <c r="B1397" s="29" t="str">
        <f>IF(E1397=仮名検索!$B$2,ROW(),"")</f>
        <v/>
      </c>
      <c r="C1397" s="29" t="str">
        <f>IF(H1397=書名検索!$B$2,ROW(),"")</f>
        <v/>
      </c>
      <c r="D1397" s="79" t="s">
        <v>3517</v>
      </c>
      <c r="E1397" s="79" t="s">
        <v>3518</v>
      </c>
      <c r="F1397" s="80" t="s">
        <v>115</v>
      </c>
      <c r="G1397" s="80">
        <v>301</v>
      </c>
      <c r="H1397" s="81" t="s">
        <v>3521</v>
      </c>
      <c r="I1397" s="81" t="s">
        <v>123</v>
      </c>
    </row>
    <row r="1398" spans="1:9" ht="12.75" customHeight="1">
      <c r="A1398" s="29" t="str">
        <f>IF(D1398=著作者名検索!$B$2,ROW(),"")</f>
        <v/>
      </c>
      <c r="B1398" s="29" t="str">
        <f>IF(E1398=仮名検索!$B$2,ROW(),"")</f>
        <v/>
      </c>
      <c r="C1398" s="29" t="str">
        <f>IF(H1398=書名検索!$B$2,ROW(),"")</f>
        <v/>
      </c>
      <c r="D1398" s="79" t="s">
        <v>3522</v>
      </c>
      <c r="E1398" s="79" t="s">
        <v>3523</v>
      </c>
      <c r="F1398" s="80" t="s">
        <v>115</v>
      </c>
      <c r="G1398" s="80">
        <v>177</v>
      </c>
      <c r="H1398" s="81" t="s">
        <v>1451</v>
      </c>
      <c r="I1398" s="81" t="s">
        <v>658</v>
      </c>
    </row>
    <row r="1399" spans="1:9" ht="12.75" customHeight="1">
      <c r="A1399" s="29" t="str">
        <f>IF(D1399=著作者名検索!$B$2,ROW(),"")</f>
        <v/>
      </c>
      <c r="B1399" s="29" t="str">
        <f>IF(E1399=仮名検索!$B$2,ROW(),"")</f>
        <v/>
      </c>
      <c r="C1399" s="29" t="str">
        <f>IF(H1399=書名検索!$B$2,ROW(),"")</f>
        <v/>
      </c>
      <c r="D1399" s="79" t="s">
        <v>3522</v>
      </c>
      <c r="E1399" s="79" t="s">
        <v>3523</v>
      </c>
      <c r="F1399" s="80" t="s">
        <v>115</v>
      </c>
      <c r="G1399" s="80">
        <v>177</v>
      </c>
      <c r="H1399" s="81" t="s">
        <v>657</v>
      </c>
      <c r="I1399" s="81" t="s">
        <v>658</v>
      </c>
    </row>
    <row r="1400" spans="1:9" ht="12.75" customHeight="1">
      <c r="A1400" s="29" t="str">
        <f>IF(D1400=著作者名検索!$B$2,ROW(),"")</f>
        <v/>
      </c>
      <c r="B1400" s="29" t="str">
        <f>IF(E1400=仮名検索!$B$2,ROW(),"")</f>
        <v/>
      </c>
      <c r="C1400" s="29" t="str">
        <f>IF(H1400=書名検索!$B$2,ROW(),"")</f>
        <v/>
      </c>
      <c r="D1400" s="79" t="s">
        <v>3522</v>
      </c>
      <c r="E1400" s="79" t="s">
        <v>3523</v>
      </c>
      <c r="F1400" s="80" t="s">
        <v>115</v>
      </c>
      <c r="G1400" s="80">
        <v>177</v>
      </c>
      <c r="H1400" s="81" t="s">
        <v>1388</v>
      </c>
      <c r="I1400" s="81" t="s">
        <v>658</v>
      </c>
    </row>
    <row r="1401" spans="1:9" ht="12.75" customHeight="1">
      <c r="A1401" s="29" t="str">
        <f>IF(D1401=著作者名検索!$B$2,ROW(),"")</f>
        <v/>
      </c>
      <c r="B1401" s="29" t="str">
        <f>IF(E1401=仮名検索!$B$2,ROW(),"")</f>
        <v/>
      </c>
      <c r="C1401" s="29" t="str">
        <f>IF(H1401=書名検索!$B$2,ROW(),"")</f>
        <v/>
      </c>
      <c r="D1401" s="79" t="s">
        <v>3522</v>
      </c>
      <c r="E1401" s="79" t="s">
        <v>3523</v>
      </c>
      <c r="F1401" s="80" t="s">
        <v>115</v>
      </c>
      <c r="G1401" s="80" t="s">
        <v>3524</v>
      </c>
      <c r="H1401" s="81" t="s">
        <v>658</v>
      </c>
      <c r="I1401" s="81" t="s">
        <v>658</v>
      </c>
    </row>
    <row r="1402" spans="1:9" ht="12.75" customHeight="1">
      <c r="A1402" s="29" t="str">
        <f>IF(D1402=著作者名検索!$B$2,ROW(),"")</f>
        <v/>
      </c>
      <c r="B1402" s="29" t="str">
        <f>IF(E1402=仮名検索!$B$2,ROW(),"")</f>
        <v/>
      </c>
      <c r="C1402" s="29" t="str">
        <f>IF(H1402=書名検索!$B$2,ROW(),"")</f>
        <v/>
      </c>
      <c r="D1402" s="90" t="s">
        <v>3522</v>
      </c>
      <c r="E1402" s="91" t="s">
        <v>3523</v>
      </c>
      <c r="F1402" s="92" t="s">
        <v>28</v>
      </c>
      <c r="G1402" s="92" t="s">
        <v>29</v>
      </c>
      <c r="H1402" s="93" t="s">
        <v>1030</v>
      </c>
      <c r="I1402" s="100" t="s">
        <v>550</v>
      </c>
    </row>
    <row r="1403" spans="1:9" ht="12.75" customHeight="1">
      <c r="A1403" s="29" t="str">
        <f>IF(D1403=著作者名検索!$B$2,ROW(),"")</f>
        <v/>
      </c>
      <c r="B1403" s="29" t="str">
        <f>IF(E1403=仮名検索!$B$2,ROW(),"")</f>
        <v/>
      </c>
      <c r="C1403" s="29" t="str">
        <f>IF(H1403=書名検索!$B$2,ROW(),"")</f>
        <v/>
      </c>
      <c r="D1403" s="84" t="s">
        <v>3525</v>
      </c>
      <c r="E1403" s="84" t="s">
        <v>3526</v>
      </c>
      <c r="F1403" s="85" t="s">
        <v>48</v>
      </c>
      <c r="G1403" s="85" t="s">
        <v>1324</v>
      </c>
      <c r="H1403" s="86" t="s">
        <v>3527</v>
      </c>
      <c r="I1403" s="86" t="s">
        <v>1326</v>
      </c>
    </row>
    <row r="1404" spans="1:9" ht="12.75" customHeight="1">
      <c r="A1404" s="29" t="str">
        <f>IF(D1404=著作者名検索!$B$2,ROW(),"")</f>
        <v/>
      </c>
      <c r="B1404" s="29" t="str">
        <f>IF(E1404=仮名検索!$B$2,ROW(),"")</f>
        <v/>
      </c>
      <c r="C1404" s="29" t="str">
        <f>IF(H1404=書名検索!$B$2,ROW(),"")</f>
        <v/>
      </c>
      <c r="D1404" s="87" t="s">
        <v>3528</v>
      </c>
      <c r="E1404" s="87" t="s">
        <v>3529</v>
      </c>
      <c r="F1404" s="88" t="s">
        <v>75</v>
      </c>
      <c r="G1404" s="88">
        <v>271</v>
      </c>
      <c r="H1404" s="89" t="s">
        <v>3530</v>
      </c>
      <c r="I1404" s="101" t="s">
        <v>21</v>
      </c>
    </row>
    <row r="1405" spans="1:9" ht="12.75" customHeight="1">
      <c r="A1405" s="29" t="str">
        <f>IF(D1405=著作者名検索!$B$2,ROW(),"")</f>
        <v/>
      </c>
      <c r="B1405" s="29" t="str">
        <f>IF(E1405=仮名検索!$B$2,ROW(),"")</f>
        <v/>
      </c>
      <c r="C1405" s="29" t="str">
        <f>IF(H1405=書名検索!$B$2,ROW(),"")</f>
        <v/>
      </c>
      <c r="D1405" s="87" t="s">
        <v>3528</v>
      </c>
      <c r="E1405" s="87" t="s">
        <v>3529</v>
      </c>
      <c r="F1405" s="88" t="s">
        <v>75</v>
      </c>
      <c r="G1405" s="88">
        <v>271</v>
      </c>
      <c r="H1405" s="89" t="s">
        <v>3531</v>
      </c>
      <c r="I1405" s="101" t="s">
        <v>21</v>
      </c>
    </row>
    <row r="1406" spans="1:9" ht="12.75" customHeight="1">
      <c r="A1406" s="29" t="str">
        <f>IF(D1406=著作者名検索!$B$2,ROW(),"")</f>
        <v/>
      </c>
      <c r="B1406" s="29" t="str">
        <f>IF(E1406=仮名検索!$B$2,ROW(),"")</f>
        <v/>
      </c>
      <c r="C1406" s="29" t="str">
        <f>IF(H1406=書名検索!$B$2,ROW(),"")</f>
        <v/>
      </c>
      <c r="D1406" s="87" t="s">
        <v>3528</v>
      </c>
      <c r="E1406" s="87" t="s">
        <v>3529</v>
      </c>
      <c r="F1406" s="88" t="s">
        <v>75</v>
      </c>
      <c r="G1406" s="88">
        <v>271</v>
      </c>
      <c r="H1406" s="89" t="s">
        <v>3532</v>
      </c>
      <c r="I1406" s="101" t="s">
        <v>21</v>
      </c>
    </row>
    <row r="1407" spans="1:9" ht="12.75" customHeight="1">
      <c r="A1407" s="29" t="str">
        <f>IF(D1407=著作者名検索!$B$2,ROW(),"")</f>
        <v/>
      </c>
      <c r="B1407" s="29" t="str">
        <f>IF(E1407=仮名検索!$B$2,ROW(),"")</f>
        <v/>
      </c>
      <c r="C1407" s="29" t="str">
        <f>IF(H1407=書名検索!$B$2,ROW(),"")</f>
        <v/>
      </c>
      <c r="D1407" s="90" t="s">
        <v>3533</v>
      </c>
      <c r="E1407" s="96" t="s">
        <v>3534</v>
      </c>
      <c r="F1407" s="92" t="s">
        <v>65</v>
      </c>
      <c r="G1407" s="92" t="s">
        <v>43</v>
      </c>
      <c r="H1407" s="93" t="s">
        <v>2056</v>
      </c>
      <c r="I1407" s="100" t="s">
        <v>312</v>
      </c>
    </row>
    <row r="1408" spans="1:9" ht="12.75" customHeight="1">
      <c r="A1408" s="29" t="str">
        <f>IF(D1408=著作者名検索!$B$2,ROW(),"")</f>
        <v/>
      </c>
      <c r="B1408" s="29" t="str">
        <f>IF(E1408=仮名検索!$B$2,ROW(),"")</f>
        <v/>
      </c>
      <c r="C1408" s="29" t="str">
        <f>IF(H1408=書名検索!$B$2,ROW(),"")</f>
        <v/>
      </c>
      <c r="D1408" s="79" t="s">
        <v>3535</v>
      </c>
      <c r="E1408" s="79" t="s">
        <v>3536</v>
      </c>
      <c r="F1408" s="80" t="s">
        <v>65</v>
      </c>
      <c r="G1408" s="80" t="s">
        <v>3537</v>
      </c>
      <c r="H1408" s="81" t="s">
        <v>3538</v>
      </c>
      <c r="I1408" s="81" t="s">
        <v>2136</v>
      </c>
    </row>
    <row r="1409" spans="1:9" ht="12.75" customHeight="1">
      <c r="A1409" s="29" t="str">
        <f>IF(D1409=著作者名検索!$B$2,ROW(),"")</f>
        <v/>
      </c>
      <c r="B1409" s="29" t="str">
        <f>IF(E1409=仮名検索!$B$2,ROW(),"")</f>
        <v/>
      </c>
      <c r="C1409" s="29" t="str">
        <f>IF(H1409=書名検索!$B$2,ROW(),"")</f>
        <v/>
      </c>
      <c r="D1409" s="90" t="s">
        <v>3535</v>
      </c>
      <c r="E1409" s="96" t="s">
        <v>3536</v>
      </c>
      <c r="F1409" s="92" t="s">
        <v>65</v>
      </c>
      <c r="G1409" s="92" t="s">
        <v>29</v>
      </c>
      <c r="H1409" s="93" t="s">
        <v>3539</v>
      </c>
      <c r="I1409" s="100" t="s">
        <v>2136</v>
      </c>
    </row>
    <row r="1410" spans="1:9" ht="12.75" customHeight="1">
      <c r="A1410" s="29" t="str">
        <f>IF(D1410=著作者名検索!$B$2,ROW(),"")</f>
        <v/>
      </c>
      <c r="B1410" s="29" t="str">
        <f>IF(E1410=仮名検索!$B$2,ROW(),"")</f>
        <v/>
      </c>
      <c r="C1410" s="29" t="str">
        <f>IF(H1410=書名検索!$B$2,ROW(),"")</f>
        <v/>
      </c>
      <c r="D1410" s="102" t="s">
        <v>3540</v>
      </c>
      <c r="E1410" s="102" t="s">
        <v>3541</v>
      </c>
      <c r="F1410" s="80" t="s">
        <v>171</v>
      </c>
      <c r="G1410" s="80" t="s">
        <v>2510</v>
      </c>
      <c r="H1410" s="103" t="s">
        <v>3542</v>
      </c>
      <c r="I1410" s="83" t="s">
        <v>416</v>
      </c>
    </row>
    <row r="1411" spans="1:9" ht="12.75" customHeight="1">
      <c r="D1411" s="79"/>
      <c r="E1411" s="79"/>
      <c r="F1411" s="80"/>
      <c r="G1411" s="80"/>
      <c r="H1411" s="79"/>
      <c r="I1411" s="79"/>
    </row>
    <row r="1412" spans="1:9" ht="12.75" customHeight="1">
      <c r="D1412" s="79"/>
      <c r="E1412" s="79"/>
      <c r="F1412" s="80"/>
      <c r="G1412" s="80"/>
      <c r="H1412" s="79"/>
      <c r="I1412" s="79"/>
    </row>
    <row r="1413" spans="1:9" ht="12.75" customHeight="1">
      <c r="D1413" s="79"/>
      <c r="E1413" s="79"/>
      <c r="F1413" s="80"/>
      <c r="G1413" s="80"/>
      <c r="H1413" s="79"/>
      <c r="I1413" s="79"/>
    </row>
    <row r="1414" spans="1:9" ht="12.75" customHeight="1">
      <c r="D1414" s="79"/>
      <c r="E1414" s="79"/>
      <c r="F1414" s="80"/>
      <c r="G1414" s="80"/>
      <c r="H1414" s="79"/>
      <c r="I1414" s="79"/>
    </row>
    <row r="1415" spans="1:9" ht="12.75" customHeight="1">
      <c r="D1415" s="79"/>
      <c r="E1415" s="79"/>
      <c r="F1415" s="80"/>
      <c r="G1415" s="80"/>
      <c r="H1415" s="79"/>
      <c r="I1415" s="79"/>
    </row>
    <row r="1416" spans="1:9" ht="12.75" customHeight="1">
      <c r="D1416" s="79"/>
      <c r="E1416" s="79"/>
      <c r="F1416" s="80"/>
      <c r="G1416" s="80"/>
      <c r="H1416" s="79"/>
      <c r="I1416" s="79"/>
    </row>
    <row r="1417" spans="1:9" ht="12.75" customHeight="1">
      <c r="D1417" s="79"/>
      <c r="E1417" s="79"/>
      <c r="F1417" s="80"/>
      <c r="G1417" s="80"/>
      <c r="H1417" s="79"/>
      <c r="I1417" s="79"/>
    </row>
    <row r="1418" spans="1:9" ht="12.75" customHeight="1">
      <c r="D1418" s="79"/>
      <c r="E1418" s="79"/>
      <c r="F1418" s="80"/>
      <c r="G1418" s="80"/>
      <c r="H1418" s="79"/>
      <c r="I1418" s="79"/>
    </row>
    <row r="1419" spans="1:9" ht="12.75" customHeight="1">
      <c r="D1419" s="79"/>
      <c r="E1419" s="79"/>
      <c r="F1419" s="80"/>
      <c r="G1419" s="80"/>
      <c r="H1419" s="79"/>
      <c r="I1419" s="79"/>
    </row>
    <row r="1420" spans="1:9" ht="12.75" customHeight="1">
      <c r="D1420" s="79"/>
      <c r="E1420" s="79"/>
      <c r="F1420" s="80"/>
      <c r="G1420" s="80"/>
      <c r="H1420" s="79"/>
      <c r="I1420" s="79"/>
    </row>
    <row r="1421" spans="1:9" ht="12.75" customHeight="1">
      <c r="D1421" s="79"/>
      <c r="E1421" s="79"/>
      <c r="F1421" s="80"/>
      <c r="G1421" s="80"/>
      <c r="H1421" s="79"/>
      <c r="I1421" s="79"/>
    </row>
    <row r="1422" spans="1:9" ht="12.75" customHeight="1">
      <c r="D1422" s="79"/>
      <c r="E1422" s="79"/>
      <c r="F1422" s="80"/>
      <c r="G1422" s="80"/>
      <c r="H1422" s="79"/>
      <c r="I1422" s="79"/>
    </row>
    <row r="1423" spans="1:9" ht="12.75" customHeight="1">
      <c r="D1423" s="79"/>
      <c r="E1423" s="79"/>
      <c r="F1423" s="80"/>
      <c r="G1423" s="80"/>
      <c r="H1423" s="79"/>
      <c r="I1423" s="79"/>
    </row>
    <row r="1424" spans="1:9" ht="12.75" customHeight="1">
      <c r="D1424" s="79"/>
      <c r="E1424" s="79"/>
      <c r="F1424" s="80"/>
      <c r="G1424" s="80"/>
      <c r="H1424" s="79"/>
      <c r="I1424" s="79"/>
    </row>
    <row r="1425" spans="4:9" ht="12.75" customHeight="1">
      <c r="D1425" s="79"/>
      <c r="E1425" s="79"/>
      <c r="F1425" s="80"/>
      <c r="G1425" s="80"/>
      <c r="H1425" s="79"/>
      <c r="I1425" s="79"/>
    </row>
    <row r="1426" spans="4:9" ht="12.75" customHeight="1">
      <c r="D1426" s="79"/>
      <c r="E1426" s="79"/>
      <c r="F1426" s="80"/>
      <c r="G1426" s="80"/>
      <c r="H1426" s="79"/>
      <c r="I1426" s="79"/>
    </row>
    <row r="1427" spans="4:9" ht="12.75" customHeight="1">
      <c r="D1427" s="79"/>
      <c r="E1427" s="79"/>
      <c r="F1427" s="80"/>
      <c r="G1427" s="80"/>
      <c r="H1427" s="79"/>
      <c r="I1427" s="79"/>
    </row>
    <row r="1428" spans="4:9" ht="12.75" customHeight="1">
      <c r="D1428" s="79"/>
      <c r="E1428" s="79"/>
      <c r="F1428" s="80"/>
      <c r="G1428" s="80"/>
      <c r="H1428" s="79"/>
      <c r="I1428" s="79"/>
    </row>
    <row r="1429" spans="4:9" ht="12.75" customHeight="1">
      <c r="D1429" s="79"/>
      <c r="E1429" s="79"/>
      <c r="F1429" s="80"/>
      <c r="G1429" s="80"/>
      <c r="H1429" s="79"/>
      <c r="I1429" s="79"/>
    </row>
    <row r="1430" spans="4:9" ht="12.75" customHeight="1">
      <c r="D1430" s="79"/>
      <c r="E1430" s="79"/>
      <c r="F1430" s="80"/>
      <c r="G1430" s="80"/>
      <c r="H1430" s="79"/>
      <c r="I1430" s="79"/>
    </row>
    <row r="1431" spans="4:9" ht="12.75" customHeight="1">
      <c r="D1431" s="79"/>
      <c r="E1431" s="79"/>
      <c r="F1431" s="80"/>
      <c r="G1431" s="80"/>
      <c r="H1431" s="79"/>
      <c r="I1431" s="79"/>
    </row>
    <row r="1432" spans="4:9" ht="12.75" customHeight="1">
      <c r="D1432" s="79"/>
      <c r="E1432" s="79"/>
      <c r="F1432" s="80"/>
      <c r="G1432" s="80"/>
      <c r="H1432" s="79"/>
      <c r="I1432" s="79"/>
    </row>
    <row r="1433" spans="4:9" ht="12.75" customHeight="1">
      <c r="D1433" s="79"/>
      <c r="E1433" s="79"/>
      <c r="F1433" s="80"/>
      <c r="G1433" s="80"/>
      <c r="H1433" s="79"/>
      <c r="I1433" s="79"/>
    </row>
    <row r="1434" spans="4:9" ht="12.75" customHeight="1">
      <c r="D1434" s="79"/>
      <c r="E1434" s="79"/>
      <c r="F1434" s="80"/>
      <c r="G1434" s="80"/>
      <c r="H1434" s="79"/>
      <c r="I1434" s="79"/>
    </row>
    <row r="1435" spans="4:9" ht="12.75" customHeight="1">
      <c r="D1435" s="79"/>
      <c r="E1435" s="79"/>
      <c r="F1435" s="80"/>
      <c r="G1435" s="80"/>
      <c r="H1435" s="79"/>
      <c r="I1435" s="79"/>
    </row>
    <row r="1436" spans="4:9" ht="12.75" customHeight="1">
      <c r="D1436" s="79"/>
      <c r="E1436" s="79"/>
      <c r="F1436" s="80"/>
      <c r="G1436" s="80"/>
      <c r="H1436" s="79"/>
      <c r="I1436" s="79"/>
    </row>
    <row r="1437" spans="4:9" ht="12.75" customHeight="1">
      <c r="D1437" s="79"/>
      <c r="E1437" s="79"/>
      <c r="F1437" s="80"/>
      <c r="G1437" s="80"/>
      <c r="H1437" s="79"/>
      <c r="I1437" s="79"/>
    </row>
    <row r="1438" spans="4:9" ht="12.75" customHeight="1">
      <c r="D1438" s="79"/>
      <c r="E1438" s="79"/>
      <c r="F1438" s="80"/>
      <c r="G1438" s="80"/>
      <c r="H1438" s="79"/>
      <c r="I1438" s="79"/>
    </row>
    <row r="1439" spans="4:9" ht="12.75" customHeight="1">
      <c r="D1439" s="79"/>
      <c r="E1439" s="79"/>
      <c r="F1439" s="80"/>
      <c r="G1439" s="80"/>
      <c r="H1439" s="79"/>
      <c r="I1439" s="79"/>
    </row>
    <row r="1440" spans="4:9" ht="12.75" customHeight="1">
      <c r="D1440" s="79"/>
      <c r="E1440" s="79"/>
      <c r="F1440" s="80"/>
      <c r="G1440" s="80"/>
      <c r="H1440" s="79"/>
      <c r="I1440" s="79"/>
    </row>
    <row r="1441" spans="4:9" ht="12.75" customHeight="1">
      <c r="D1441" s="79"/>
      <c r="E1441" s="79"/>
      <c r="F1441" s="80"/>
      <c r="G1441" s="80"/>
      <c r="H1441" s="79"/>
      <c r="I1441" s="79"/>
    </row>
    <row r="1442" spans="4:9" ht="12.75" customHeight="1">
      <c r="D1442" s="79"/>
      <c r="E1442" s="79"/>
      <c r="F1442" s="80"/>
      <c r="G1442" s="80"/>
      <c r="H1442" s="79"/>
      <c r="I1442" s="79"/>
    </row>
    <row r="1443" spans="4:9" ht="12.75" customHeight="1">
      <c r="D1443" s="79"/>
      <c r="E1443" s="79"/>
      <c r="F1443" s="80"/>
      <c r="G1443" s="80"/>
      <c r="H1443" s="79"/>
      <c r="I1443" s="79"/>
    </row>
    <row r="1444" spans="4:9" ht="12.75" customHeight="1">
      <c r="D1444" s="79"/>
      <c r="E1444" s="79"/>
      <c r="F1444" s="80"/>
      <c r="G1444" s="80"/>
      <c r="H1444" s="79"/>
      <c r="I1444" s="79"/>
    </row>
    <row r="1445" spans="4:9" ht="12.75" customHeight="1">
      <c r="D1445" s="79"/>
      <c r="E1445" s="79"/>
      <c r="F1445" s="80"/>
      <c r="G1445" s="80"/>
      <c r="H1445" s="79"/>
      <c r="I1445" s="79"/>
    </row>
    <row r="1446" spans="4:9" ht="12.75" customHeight="1">
      <c r="D1446" s="79"/>
      <c r="E1446" s="79"/>
      <c r="F1446" s="80"/>
      <c r="G1446" s="80"/>
      <c r="H1446" s="79"/>
      <c r="I1446" s="79"/>
    </row>
    <row r="1447" spans="4:9" ht="12.75" customHeight="1">
      <c r="D1447" s="79"/>
      <c r="E1447" s="79"/>
      <c r="F1447" s="80"/>
      <c r="G1447" s="80"/>
      <c r="H1447" s="79"/>
      <c r="I1447" s="79"/>
    </row>
    <row r="1448" spans="4:9" ht="12.75" customHeight="1">
      <c r="D1448" s="79"/>
      <c r="E1448" s="79"/>
      <c r="F1448" s="80"/>
      <c r="G1448" s="80"/>
      <c r="H1448" s="79"/>
      <c r="I1448" s="79"/>
    </row>
    <row r="1449" spans="4:9" ht="12.75" customHeight="1">
      <c r="D1449" s="79"/>
      <c r="E1449" s="79"/>
      <c r="F1449" s="80"/>
      <c r="G1449" s="80"/>
      <c r="H1449" s="79"/>
      <c r="I1449" s="79"/>
    </row>
    <row r="1450" spans="4:9" ht="12.75" customHeight="1">
      <c r="D1450" s="79"/>
      <c r="E1450" s="79"/>
      <c r="F1450" s="80"/>
      <c r="G1450" s="80"/>
      <c r="H1450" s="79"/>
      <c r="I1450" s="79"/>
    </row>
    <row r="1451" spans="4:9" ht="12.75" customHeight="1">
      <c r="D1451" s="79"/>
      <c r="E1451" s="79"/>
      <c r="F1451" s="80"/>
      <c r="G1451" s="80"/>
      <c r="H1451" s="79"/>
      <c r="I1451" s="79"/>
    </row>
    <row r="1452" spans="4:9" ht="12.75" customHeight="1">
      <c r="D1452" s="79"/>
      <c r="E1452" s="79"/>
      <c r="F1452" s="80"/>
      <c r="G1452" s="80"/>
      <c r="H1452" s="79"/>
      <c r="I1452" s="79"/>
    </row>
    <row r="1453" spans="4:9" ht="12.75" customHeight="1">
      <c r="D1453" s="79"/>
      <c r="E1453" s="79"/>
      <c r="F1453" s="80"/>
      <c r="G1453" s="80"/>
      <c r="H1453" s="79"/>
      <c r="I1453" s="79"/>
    </row>
    <row r="1454" spans="4:9" ht="12.75" customHeight="1">
      <c r="D1454" s="79"/>
      <c r="E1454" s="79"/>
      <c r="F1454" s="80"/>
      <c r="G1454" s="80"/>
      <c r="H1454" s="79"/>
      <c r="I1454" s="79"/>
    </row>
    <row r="1455" spans="4:9" ht="12.75" customHeight="1">
      <c r="D1455" s="79"/>
      <c r="E1455" s="79"/>
      <c r="F1455" s="80"/>
      <c r="G1455" s="80"/>
      <c r="H1455" s="79"/>
      <c r="I1455" s="79"/>
    </row>
    <row r="1456" spans="4:9" ht="12.75" customHeight="1">
      <c r="D1456" s="79"/>
      <c r="E1456" s="79"/>
      <c r="F1456" s="80"/>
      <c r="G1456" s="80"/>
      <c r="H1456" s="79"/>
      <c r="I1456" s="79"/>
    </row>
    <row r="1457" spans="4:9" ht="12.75" customHeight="1">
      <c r="D1457" s="79"/>
      <c r="E1457" s="79"/>
      <c r="F1457" s="80"/>
      <c r="G1457" s="80"/>
      <c r="H1457" s="79"/>
      <c r="I1457" s="79"/>
    </row>
    <row r="1458" spans="4:9" ht="12.75" customHeight="1">
      <c r="D1458" s="79"/>
      <c r="E1458" s="79"/>
      <c r="F1458" s="80"/>
      <c r="G1458" s="80"/>
      <c r="H1458" s="79"/>
      <c r="I1458" s="79"/>
    </row>
    <row r="1459" spans="4:9" ht="12.75" customHeight="1">
      <c r="D1459" s="79"/>
      <c r="E1459" s="79"/>
      <c r="F1459" s="80"/>
      <c r="G1459" s="80"/>
      <c r="H1459" s="79"/>
      <c r="I1459" s="79"/>
    </row>
    <row r="1460" spans="4:9" ht="12.75" customHeight="1">
      <c r="D1460" s="79"/>
      <c r="E1460" s="79"/>
      <c r="F1460" s="80"/>
      <c r="G1460" s="80"/>
      <c r="H1460" s="79"/>
      <c r="I1460" s="79"/>
    </row>
    <row r="1461" spans="4:9" ht="12.75" customHeight="1">
      <c r="D1461" s="79"/>
      <c r="E1461" s="79"/>
      <c r="F1461" s="80"/>
      <c r="G1461" s="80"/>
      <c r="H1461" s="79"/>
      <c r="I1461" s="79"/>
    </row>
    <row r="1462" spans="4:9" ht="12.75" customHeight="1">
      <c r="D1462" s="79"/>
      <c r="E1462" s="79"/>
      <c r="F1462" s="80"/>
      <c r="G1462" s="80"/>
      <c r="H1462" s="79"/>
      <c r="I1462" s="79"/>
    </row>
    <row r="1463" spans="4:9" ht="12.75" customHeight="1">
      <c r="D1463" s="79"/>
      <c r="E1463" s="79"/>
      <c r="F1463" s="80"/>
      <c r="G1463" s="80"/>
      <c r="H1463" s="79"/>
      <c r="I1463" s="79"/>
    </row>
    <row r="1464" spans="4:9" ht="12.75" customHeight="1">
      <c r="D1464" s="79"/>
      <c r="E1464" s="79"/>
      <c r="F1464" s="80"/>
      <c r="G1464" s="80"/>
      <c r="H1464" s="79"/>
      <c r="I1464" s="79"/>
    </row>
    <row r="1465" spans="4:9" ht="12.75" customHeight="1">
      <c r="D1465" s="79"/>
      <c r="E1465" s="79"/>
      <c r="F1465" s="80"/>
      <c r="G1465" s="80"/>
      <c r="H1465" s="79"/>
      <c r="I1465" s="79"/>
    </row>
    <row r="1466" spans="4:9" ht="12.75" customHeight="1">
      <c r="D1466" s="79"/>
      <c r="E1466" s="79"/>
      <c r="F1466" s="80"/>
      <c r="G1466" s="80"/>
      <c r="H1466" s="79"/>
      <c r="I1466" s="79"/>
    </row>
    <row r="1467" spans="4:9" ht="12.75" customHeight="1">
      <c r="D1467" s="79"/>
      <c r="E1467" s="79"/>
      <c r="F1467" s="80"/>
      <c r="G1467" s="80"/>
      <c r="H1467" s="79"/>
      <c r="I1467" s="79"/>
    </row>
    <row r="1468" spans="4:9" ht="12.75" customHeight="1">
      <c r="D1468" s="79"/>
      <c r="E1468" s="79"/>
      <c r="F1468" s="80"/>
      <c r="G1468" s="80"/>
      <c r="H1468" s="79"/>
      <c r="I1468" s="79"/>
    </row>
    <row r="1469" spans="4:9" ht="12.75" customHeight="1">
      <c r="D1469" s="79"/>
      <c r="E1469" s="79"/>
      <c r="F1469" s="80"/>
      <c r="G1469" s="80"/>
      <c r="H1469" s="79"/>
      <c r="I1469" s="79"/>
    </row>
    <row r="1470" spans="4:9" ht="12.75" customHeight="1">
      <c r="D1470" s="79"/>
      <c r="E1470" s="79"/>
      <c r="F1470" s="80"/>
      <c r="G1470" s="80"/>
      <c r="H1470" s="79"/>
      <c r="I1470" s="79"/>
    </row>
    <row r="1471" spans="4:9" ht="12.75" customHeight="1">
      <c r="D1471" s="79"/>
      <c r="E1471" s="79"/>
      <c r="F1471" s="80"/>
      <c r="G1471" s="80"/>
      <c r="H1471" s="79"/>
      <c r="I1471" s="79"/>
    </row>
    <row r="1472" spans="4:9" ht="12.75" customHeight="1">
      <c r="D1472" s="79"/>
      <c r="E1472" s="79"/>
      <c r="F1472" s="80"/>
      <c r="G1472" s="80"/>
      <c r="H1472" s="79"/>
      <c r="I1472" s="79"/>
    </row>
    <row r="1473" spans="4:9" ht="12.75" customHeight="1">
      <c r="D1473" s="79"/>
      <c r="E1473" s="79"/>
      <c r="F1473" s="80"/>
      <c r="G1473" s="80"/>
      <c r="H1473" s="79"/>
      <c r="I1473" s="79"/>
    </row>
    <row r="1474" spans="4:9" ht="12.75" customHeight="1">
      <c r="D1474" s="79"/>
      <c r="E1474" s="79"/>
      <c r="F1474" s="80"/>
      <c r="G1474" s="80"/>
      <c r="H1474" s="79"/>
      <c r="I1474" s="79"/>
    </row>
    <row r="1475" spans="4:9" ht="12.75" customHeight="1">
      <c r="D1475" s="79"/>
      <c r="E1475" s="79"/>
      <c r="F1475" s="80"/>
      <c r="G1475" s="80"/>
      <c r="H1475" s="79"/>
      <c r="I1475" s="79"/>
    </row>
    <row r="1476" spans="4:9" ht="12.75" customHeight="1">
      <c r="D1476" s="79"/>
      <c r="E1476" s="79"/>
      <c r="F1476" s="80"/>
      <c r="G1476" s="80"/>
      <c r="H1476" s="79"/>
      <c r="I1476" s="79"/>
    </row>
    <row r="1477" spans="4:9" ht="12.75" customHeight="1">
      <c r="D1477" s="79"/>
      <c r="E1477" s="79"/>
      <c r="F1477" s="80"/>
      <c r="G1477" s="80"/>
      <c r="H1477" s="79"/>
      <c r="I1477" s="79"/>
    </row>
    <row r="1478" spans="4:9" ht="12.75" customHeight="1">
      <c r="D1478" s="79"/>
      <c r="E1478" s="79"/>
      <c r="F1478" s="80"/>
      <c r="G1478" s="80"/>
      <c r="H1478" s="79"/>
      <c r="I1478" s="79"/>
    </row>
    <row r="1479" spans="4:9" ht="12.75" customHeight="1">
      <c r="D1479" s="79"/>
      <c r="E1479" s="79"/>
      <c r="F1479" s="80"/>
      <c r="G1479" s="80"/>
      <c r="H1479" s="79"/>
      <c r="I1479" s="79"/>
    </row>
    <row r="1480" spans="4:9" ht="12.75" customHeight="1">
      <c r="D1480" s="79"/>
      <c r="E1480" s="79"/>
      <c r="F1480" s="80"/>
      <c r="G1480" s="80"/>
      <c r="H1480" s="79"/>
      <c r="I1480" s="79"/>
    </row>
    <row r="1481" spans="4:9" ht="12.75" customHeight="1">
      <c r="D1481" s="79"/>
      <c r="E1481" s="79"/>
      <c r="F1481" s="80"/>
      <c r="G1481" s="80"/>
      <c r="H1481" s="79"/>
      <c r="I1481" s="79"/>
    </row>
    <row r="1482" spans="4:9" ht="12.75" customHeight="1">
      <c r="D1482" s="79"/>
      <c r="E1482" s="79"/>
      <c r="F1482" s="80"/>
      <c r="G1482" s="80"/>
      <c r="H1482" s="79"/>
      <c r="I1482" s="79"/>
    </row>
    <row r="1483" spans="4:9" ht="12.75" customHeight="1">
      <c r="D1483" s="79"/>
      <c r="E1483" s="79"/>
      <c r="F1483" s="80"/>
      <c r="G1483" s="80"/>
      <c r="H1483" s="79"/>
      <c r="I1483" s="79"/>
    </row>
    <row r="1484" spans="4:9" ht="12.75" customHeight="1">
      <c r="D1484" s="79"/>
      <c r="E1484" s="79"/>
      <c r="F1484" s="80"/>
      <c r="G1484" s="80"/>
      <c r="H1484" s="79"/>
      <c r="I1484" s="79"/>
    </row>
    <row r="1485" spans="4:9" ht="12.75" customHeight="1">
      <c r="D1485" s="79"/>
      <c r="E1485" s="79"/>
      <c r="F1485" s="80"/>
      <c r="G1485" s="80"/>
      <c r="H1485" s="79"/>
      <c r="I1485" s="79"/>
    </row>
    <row r="1486" spans="4:9" ht="12.75" customHeight="1">
      <c r="D1486" s="79"/>
      <c r="E1486" s="79"/>
      <c r="F1486" s="80"/>
      <c r="G1486" s="80"/>
      <c r="H1486" s="79"/>
      <c r="I1486" s="79"/>
    </row>
    <row r="1487" spans="4:9" ht="12.75" customHeight="1">
      <c r="D1487" s="79"/>
      <c r="E1487" s="79"/>
      <c r="F1487" s="80"/>
      <c r="G1487" s="80"/>
      <c r="H1487" s="79"/>
      <c r="I1487" s="79"/>
    </row>
    <row r="1488" spans="4:9" ht="12.75" customHeight="1">
      <c r="D1488" s="79"/>
      <c r="E1488" s="79"/>
      <c r="F1488" s="80"/>
      <c r="G1488" s="80"/>
      <c r="H1488" s="79"/>
      <c r="I1488" s="79"/>
    </row>
    <row r="1489" spans="4:9" ht="12.75" customHeight="1">
      <c r="D1489" s="79"/>
      <c r="E1489" s="79"/>
      <c r="F1489" s="80"/>
      <c r="G1489" s="80"/>
      <c r="H1489" s="79"/>
      <c r="I1489" s="79"/>
    </row>
    <row r="1490" spans="4:9" ht="12.75" customHeight="1">
      <c r="D1490" s="79"/>
      <c r="E1490" s="79"/>
      <c r="F1490" s="80"/>
      <c r="G1490" s="80"/>
      <c r="H1490" s="79"/>
      <c r="I1490" s="79"/>
    </row>
    <row r="1491" spans="4:9" ht="12.75" customHeight="1">
      <c r="D1491" s="79"/>
      <c r="E1491" s="79"/>
      <c r="F1491" s="80"/>
      <c r="G1491" s="80"/>
      <c r="H1491" s="79"/>
      <c r="I1491" s="79"/>
    </row>
    <row r="1492" spans="4:9" ht="12.75" customHeight="1">
      <c r="D1492" s="79"/>
      <c r="E1492" s="79"/>
      <c r="F1492" s="80"/>
      <c r="G1492" s="80"/>
      <c r="H1492" s="79"/>
      <c r="I1492" s="79"/>
    </row>
    <row r="1493" spans="4:9" ht="12.75" customHeight="1">
      <c r="D1493" s="79"/>
      <c r="E1493" s="79"/>
      <c r="F1493" s="80"/>
      <c r="G1493" s="80"/>
      <c r="H1493" s="79"/>
      <c r="I1493" s="79"/>
    </row>
    <row r="1494" spans="4:9" ht="12.75" customHeight="1">
      <c r="D1494" s="79"/>
      <c r="E1494" s="79"/>
      <c r="F1494" s="80"/>
      <c r="G1494" s="80"/>
      <c r="H1494" s="79"/>
      <c r="I1494" s="79"/>
    </row>
    <row r="1495" spans="4:9" ht="12.75" customHeight="1">
      <c r="D1495" s="79"/>
      <c r="E1495" s="79"/>
      <c r="F1495" s="80"/>
      <c r="G1495" s="80"/>
      <c r="H1495" s="79"/>
      <c r="I1495" s="79"/>
    </row>
    <row r="1496" spans="4:9" ht="12.75" customHeight="1">
      <c r="D1496" s="79"/>
      <c r="E1496" s="79"/>
      <c r="F1496" s="80"/>
      <c r="G1496" s="80"/>
      <c r="H1496" s="79"/>
      <c r="I1496" s="79"/>
    </row>
    <row r="1497" spans="4:9" ht="12.75" customHeight="1">
      <c r="D1497" s="79"/>
      <c r="E1497" s="79"/>
      <c r="F1497" s="80"/>
      <c r="G1497" s="80"/>
      <c r="H1497" s="79"/>
      <c r="I1497" s="79"/>
    </row>
    <row r="1498" spans="4:9" ht="12.75" customHeight="1">
      <c r="D1498" s="79"/>
      <c r="E1498" s="79"/>
      <c r="F1498" s="80"/>
      <c r="G1498" s="80"/>
      <c r="H1498" s="79"/>
      <c r="I1498" s="79"/>
    </row>
    <row r="1499" spans="4:9" ht="12.75" customHeight="1">
      <c r="D1499" s="79"/>
      <c r="E1499" s="79"/>
      <c r="F1499" s="80"/>
      <c r="G1499" s="80"/>
      <c r="H1499" s="79"/>
      <c r="I1499" s="79"/>
    </row>
    <row r="1500" spans="4:9" ht="12.75" customHeight="1">
      <c r="D1500" s="79"/>
      <c r="E1500" s="79"/>
      <c r="F1500" s="80"/>
      <c r="G1500" s="80"/>
      <c r="H1500" s="79"/>
      <c r="I1500" s="79"/>
    </row>
    <row r="1501" spans="4:9" ht="12.75" customHeight="1">
      <c r="D1501" s="79"/>
      <c r="E1501" s="79"/>
      <c r="F1501" s="80"/>
      <c r="G1501" s="80"/>
      <c r="H1501" s="79"/>
      <c r="I1501" s="79"/>
    </row>
    <row r="1502" spans="4:9" ht="12.75" customHeight="1">
      <c r="D1502" s="79"/>
      <c r="E1502" s="79"/>
      <c r="F1502" s="80"/>
      <c r="G1502" s="80"/>
      <c r="H1502" s="79"/>
      <c r="I1502" s="79"/>
    </row>
    <row r="1503" spans="4:9" ht="12.75" customHeight="1">
      <c r="D1503" s="79"/>
      <c r="E1503" s="79"/>
      <c r="F1503" s="80"/>
      <c r="G1503" s="80"/>
      <c r="H1503" s="79"/>
      <c r="I1503" s="79"/>
    </row>
    <row r="1504" spans="4:9" ht="12.75" customHeight="1">
      <c r="D1504" s="79"/>
      <c r="E1504" s="79"/>
      <c r="F1504" s="80"/>
      <c r="G1504" s="80"/>
      <c r="H1504" s="79"/>
      <c r="I1504" s="79"/>
    </row>
    <row r="1505" spans="4:9" ht="12.75" customHeight="1">
      <c r="D1505" s="79"/>
      <c r="E1505" s="79"/>
      <c r="F1505" s="80"/>
      <c r="G1505" s="80"/>
      <c r="H1505" s="79"/>
      <c r="I1505" s="79"/>
    </row>
    <row r="1506" spans="4:9" ht="12.75" customHeight="1">
      <c r="D1506" s="79"/>
      <c r="E1506" s="79"/>
      <c r="F1506" s="80"/>
      <c r="G1506" s="80"/>
      <c r="H1506" s="79"/>
      <c r="I1506" s="79"/>
    </row>
    <row r="1507" spans="4:9" ht="12.75" customHeight="1">
      <c r="D1507" s="79"/>
      <c r="E1507" s="79"/>
      <c r="F1507" s="80"/>
      <c r="G1507" s="80"/>
      <c r="H1507" s="79"/>
      <c r="I1507" s="79"/>
    </row>
    <row r="1508" spans="4:9" ht="12.75" customHeight="1">
      <c r="D1508" s="79"/>
      <c r="E1508" s="79"/>
      <c r="F1508" s="80"/>
      <c r="G1508" s="80"/>
      <c r="H1508" s="79"/>
      <c r="I1508" s="79"/>
    </row>
    <row r="1509" spans="4:9" ht="12.75" customHeight="1">
      <c r="D1509" s="79"/>
      <c r="E1509" s="79"/>
      <c r="F1509" s="80"/>
      <c r="G1509" s="80"/>
      <c r="H1509" s="79"/>
      <c r="I1509" s="79"/>
    </row>
    <row r="1510" spans="4:9" ht="12.75" customHeight="1">
      <c r="D1510" s="79"/>
      <c r="E1510" s="79"/>
      <c r="F1510" s="80"/>
      <c r="G1510" s="80"/>
      <c r="H1510" s="79"/>
      <c r="I1510" s="79"/>
    </row>
    <row r="1511" spans="4:9" ht="12.75" customHeight="1">
      <c r="D1511" s="79"/>
      <c r="E1511" s="79"/>
      <c r="F1511" s="80"/>
      <c r="G1511" s="80"/>
      <c r="H1511" s="79"/>
      <c r="I1511" s="79"/>
    </row>
    <row r="1512" spans="4:9" ht="12.75" customHeight="1">
      <c r="D1512" s="79"/>
      <c r="E1512" s="79"/>
      <c r="F1512" s="80"/>
      <c r="G1512" s="80"/>
      <c r="H1512" s="79"/>
      <c r="I1512" s="79"/>
    </row>
    <row r="1513" spans="4:9" ht="12.75" customHeight="1">
      <c r="D1513" s="79"/>
      <c r="E1513" s="79"/>
      <c r="F1513" s="80"/>
      <c r="G1513" s="80"/>
      <c r="H1513" s="79"/>
      <c r="I1513" s="79"/>
    </row>
    <row r="1514" spans="4:9" ht="12.75" customHeight="1">
      <c r="D1514" s="79"/>
      <c r="E1514" s="79"/>
      <c r="F1514" s="80"/>
      <c r="G1514" s="80"/>
      <c r="H1514" s="79"/>
      <c r="I1514" s="79"/>
    </row>
    <row r="1515" spans="4:9" ht="12.75" customHeight="1">
      <c r="D1515" s="79"/>
      <c r="E1515" s="79"/>
      <c r="F1515" s="80"/>
      <c r="G1515" s="80"/>
      <c r="H1515" s="79"/>
      <c r="I1515" s="79"/>
    </row>
    <row r="1516" spans="4:9" ht="12.75" customHeight="1">
      <c r="D1516" s="79"/>
      <c r="E1516" s="79"/>
      <c r="F1516" s="80"/>
      <c r="G1516" s="80"/>
      <c r="H1516" s="79"/>
      <c r="I1516" s="79"/>
    </row>
    <row r="1517" spans="4:9" ht="12.75" customHeight="1">
      <c r="D1517" s="79"/>
      <c r="E1517" s="79"/>
      <c r="F1517" s="80"/>
      <c r="G1517" s="80"/>
      <c r="H1517" s="79"/>
      <c r="I1517" s="79"/>
    </row>
    <row r="1518" spans="4:9" ht="12.75" customHeight="1">
      <c r="D1518" s="79"/>
      <c r="E1518" s="79"/>
      <c r="F1518" s="80"/>
      <c r="G1518" s="80"/>
      <c r="H1518" s="79"/>
      <c r="I1518" s="79"/>
    </row>
    <row r="1519" spans="4:9" ht="12.75" customHeight="1">
      <c r="D1519" s="79"/>
      <c r="E1519" s="79"/>
      <c r="F1519" s="80"/>
      <c r="G1519" s="80"/>
      <c r="H1519" s="79"/>
      <c r="I1519" s="79"/>
    </row>
    <row r="1520" spans="4:9" ht="12.75" customHeight="1">
      <c r="D1520" s="79"/>
      <c r="E1520" s="79"/>
      <c r="F1520" s="80"/>
      <c r="G1520" s="80"/>
      <c r="H1520" s="79"/>
      <c r="I1520" s="79"/>
    </row>
    <row r="1521" spans="4:9" ht="12.75" customHeight="1">
      <c r="D1521" s="79"/>
      <c r="E1521" s="79"/>
      <c r="F1521" s="80"/>
      <c r="G1521" s="80"/>
      <c r="H1521" s="79"/>
      <c r="I1521" s="79"/>
    </row>
    <row r="1522" spans="4:9" ht="12.75" customHeight="1">
      <c r="D1522" s="79"/>
      <c r="E1522" s="79"/>
      <c r="F1522" s="80"/>
      <c r="G1522" s="80"/>
      <c r="H1522" s="79"/>
      <c r="I1522" s="79"/>
    </row>
    <row r="1523" spans="4:9" ht="12.75" customHeight="1">
      <c r="D1523" s="79"/>
      <c r="E1523" s="79"/>
      <c r="F1523" s="80"/>
      <c r="G1523" s="80"/>
      <c r="H1523" s="79"/>
      <c r="I1523" s="79"/>
    </row>
    <row r="1524" spans="4:9" ht="12.75" customHeight="1">
      <c r="D1524" s="79"/>
      <c r="E1524" s="79"/>
      <c r="F1524" s="80"/>
      <c r="G1524" s="80"/>
      <c r="H1524" s="79"/>
      <c r="I1524" s="79"/>
    </row>
    <row r="1525" spans="4:9" ht="12.75" customHeight="1">
      <c r="D1525" s="79"/>
      <c r="E1525" s="79"/>
      <c r="F1525" s="80"/>
      <c r="G1525" s="80"/>
      <c r="H1525" s="79"/>
      <c r="I1525" s="79"/>
    </row>
    <row r="1526" spans="4:9" ht="12.75" customHeight="1">
      <c r="D1526" s="79"/>
      <c r="E1526" s="79"/>
      <c r="F1526" s="80"/>
      <c r="G1526" s="80"/>
      <c r="H1526" s="79"/>
      <c r="I1526" s="79"/>
    </row>
    <row r="1527" spans="4:9" ht="12.75" customHeight="1">
      <c r="D1527" s="79"/>
      <c r="E1527" s="79"/>
      <c r="F1527" s="80"/>
      <c r="G1527" s="80"/>
      <c r="H1527" s="79"/>
      <c r="I1527" s="79"/>
    </row>
    <row r="1528" spans="4:9" ht="12.75" customHeight="1">
      <c r="D1528" s="79"/>
      <c r="E1528" s="79"/>
      <c r="F1528" s="80"/>
      <c r="G1528" s="80"/>
      <c r="H1528" s="79"/>
      <c r="I1528" s="79"/>
    </row>
    <row r="1529" spans="4:9" ht="12.75" customHeight="1">
      <c r="D1529" s="79"/>
      <c r="E1529" s="79"/>
      <c r="F1529" s="80"/>
      <c r="G1529" s="80"/>
      <c r="H1529" s="79"/>
      <c r="I1529" s="79"/>
    </row>
    <row r="1530" spans="4:9" ht="12.75" customHeight="1">
      <c r="D1530" s="79"/>
      <c r="E1530" s="79"/>
      <c r="F1530" s="80"/>
      <c r="G1530" s="80"/>
      <c r="H1530" s="79"/>
      <c r="I1530" s="79"/>
    </row>
    <row r="1531" spans="4:9" ht="12.75" customHeight="1">
      <c r="D1531" s="79"/>
      <c r="E1531" s="79"/>
      <c r="F1531" s="80"/>
      <c r="G1531" s="80"/>
      <c r="H1531" s="79"/>
      <c r="I1531" s="79"/>
    </row>
    <row r="1532" spans="4:9" ht="12.75" customHeight="1">
      <c r="D1532" s="79"/>
      <c r="E1532" s="79"/>
      <c r="F1532" s="80"/>
      <c r="G1532" s="80"/>
      <c r="H1532" s="79"/>
      <c r="I1532" s="79"/>
    </row>
    <row r="1533" spans="4:9" ht="12.75" customHeight="1">
      <c r="D1533" s="79"/>
      <c r="E1533" s="79"/>
      <c r="F1533" s="80"/>
      <c r="G1533" s="80"/>
      <c r="H1533" s="79"/>
      <c r="I1533" s="79"/>
    </row>
    <row r="1534" spans="4:9" ht="12.75" customHeight="1">
      <c r="D1534" s="79"/>
      <c r="E1534" s="79"/>
      <c r="F1534" s="80"/>
      <c r="G1534" s="80"/>
      <c r="H1534" s="79"/>
      <c r="I1534" s="79"/>
    </row>
    <row r="1535" spans="4:9" ht="12.75" customHeight="1">
      <c r="D1535" s="79"/>
      <c r="E1535" s="79"/>
      <c r="F1535" s="80"/>
      <c r="G1535" s="80"/>
      <c r="H1535" s="79"/>
      <c r="I1535" s="79"/>
    </row>
    <row r="1536" spans="4:9" ht="12.75" customHeight="1">
      <c r="D1536" s="79"/>
      <c r="E1536" s="79"/>
      <c r="F1536" s="80"/>
      <c r="G1536" s="80"/>
      <c r="H1536" s="79"/>
      <c r="I1536" s="79"/>
    </row>
    <row r="1537" spans="4:9" ht="12.75" customHeight="1">
      <c r="D1537" s="79"/>
      <c r="E1537" s="79"/>
      <c r="F1537" s="80"/>
      <c r="G1537" s="80"/>
      <c r="H1537" s="79"/>
      <c r="I1537" s="79"/>
    </row>
    <row r="1538" spans="4:9" ht="12.75" customHeight="1">
      <c r="D1538" s="79"/>
      <c r="E1538" s="79"/>
      <c r="F1538" s="80"/>
      <c r="G1538" s="80"/>
      <c r="H1538" s="79"/>
      <c r="I1538" s="79"/>
    </row>
    <row r="1539" spans="4:9" ht="12.75" customHeight="1">
      <c r="D1539" s="79"/>
      <c r="E1539" s="79"/>
      <c r="F1539" s="80"/>
      <c r="G1539" s="80"/>
      <c r="H1539" s="79"/>
      <c r="I1539" s="79"/>
    </row>
    <row r="1540" spans="4:9" ht="12.75" customHeight="1">
      <c r="D1540" s="79"/>
      <c r="E1540" s="79"/>
      <c r="F1540" s="80"/>
      <c r="G1540" s="80"/>
      <c r="H1540" s="79"/>
      <c r="I1540" s="79"/>
    </row>
    <row r="1541" spans="4:9" ht="12.75" customHeight="1">
      <c r="D1541" s="79"/>
      <c r="E1541" s="79"/>
      <c r="F1541" s="80"/>
      <c r="G1541" s="80"/>
      <c r="H1541" s="79"/>
      <c r="I1541" s="79"/>
    </row>
    <row r="1542" spans="4:9" ht="12.75" customHeight="1">
      <c r="D1542" s="79"/>
      <c r="E1542" s="79"/>
      <c r="F1542" s="80"/>
      <c r="G1542" s="80"/>
      <c r="H1542" s="79"/>
      <c r="I1542" s="79"/>
    </row>
    <row r="1543" spans="4:9" ht="12.75" customHeight="1">
      <c r="D1543" s="79"/>
      <c r="E1543" s="79"/>
      <c r="F1543" s="80"/>
      <c r="G1543" s="80"/>
      <c r="H1543" s="79"/>
      <c r="I1543" s="79"/>
    </row>
    <row r="1544" spans="4:9" ht="12.75" customHeight="1">
      <c r="D1544" s="79"/>
      <c r="E1544" s="79"/>
      <c r="F1544" s="80"/>
      <c r="G1544" s="80"/>
      <c r="H1544" s="79"/>
      <c r="I1544" s="79"/>
    </row>
    <row r="1545" spans="4:9" ht="12.75" customHeight="1">
      <c r="D1545" s="79"/>
      <c r="E1545" s="79"/>
      <c r="F1545" s="80"/>
      <c r="G1545" s="80"/>
      <c r="H1545" s="79"/>
      <c r="I1545" s="79"/>
    </row>
    <row r="1546" spans="4:9" ht="12.75" customHeight="1">
      <c r="D1546" s="79"/>
      <c r="E1546" s="79"/>
      <c r="F1546" s="80"/>
      <c r="G1546" s="80"/>
      <c r="H1546" s="79"/>
      <c r="I1546" s="79"/>
    </row>
    <row r="1547" spans="4:9" ht="12.75" customHeight="1">
      <c r="D1547" s="79"/>
      <c r="E1547" s="79"/>
      <c r="F1547" s="80"/>
      <c r="G1547" s="80"/>
      <c r="H1547" s="79"/>
      <c r="I1547" s="79"/>
    </row>
    <row r="1548" spans="4:9" ht="12.75" customHeight="1">
      <c r="D1548" s="79"/>
      <c r="E1548" s="79"/>
      <c r="F1548" s="80"/>
      <c r="G1548" s="80"/>
      <c r="H1548" s="79"/>
      <c r="I1548" s="79"/>
    </row>
    <row r="1549" spans="4:9" ht="12.75" customHeight="1">
      <c r="D1549" s="79"/>
      <c r="E1549" s="79"/>
      <c r="F1549" s="80"/>
      <c r="G1549" s="80"/>
      <c r="H1549" s="79"/>
      <c r="I1549" s="79"/>
    </row>
    <row r="1550" spans="4:9" ht="12.75" customHeight="1">
      <c r="D1550" s="79"/>
      <c r="E1550" s="79"/>
      <c r="F1550" s="80"/>
      <c r="G1550" s="80"/>
      <c r="H1550" s="79"/>
      <c r="I1550" s="79"/>
    </row>
    <row r="1551" spans="4:9" ht="12.75" customHeight="1">
      <c r="D1551" s="79"/>
      <c r="E1551" s="79"/>
      <c r="F1551" s="80"/>
      <c r="G1551" s="80"/>
      <c r="H1551" s="79"/>
      <c r="I1551" s="79"/>
    </row>
    <row r="1552" spans="4:9" ht="12.75" customHeight="1">
      <c r="D1552" s="79"/>
      <c r="E1552" s="79"/>
      <c r="F1552" s="80"/>
      <c r="G1552" s="80"/>
      <c r="H1552" s="79"/>
      <c r="I1552" s="79"/>
    </row>
    <row r="1553" spans="4:9" ht="12.75" customHeight="1">
      <c r="D1553" s="79"/>
      <c r="E1553" s="79"/>
      <c r="F1553" s="80"/>
      <c r="G1553" s="80"/>
      <c r="H1553" s="79"/>
      <c r="I1553" s="79"/>
    </row>
    <row r="1554" spans="4:9" ht="12.75" customHeight="1">
      <c r="D1554" s="79"/>
      <c r="E1554" s="79"/>
      <c r="F1554" s="80"/>
      <c r="G1554" s="80"/>
      <c r="H1554" s="79"/>
      <c r="I1554" s="79"/>
    </row>
    <row r="1555" spans="4:9" ht="12.75" customHeight="1">
      <c r="D1555" s="79"/>
      <c r="E1555" s="79"/>
      <c r="F1555" s="80"/>
      <c r="G1555" s="80"/>
      <c r="H1555" s="79"/>
      <c r="I1555" s="79"/>
    </row>
    <row r="1556" spans="4:9" ht="12.75" customHeight="1">
      <c r="D1556" s="79"/>
      <c r="E1556" s="79"/>
      <c r="F1556" s="80"/>
      <c r="G1556" s="80"/>
      <c r="H1556" s="79"/>
      <c r="I1556" s="79"/>
    </row>
    <row r="1557" spans="4:9" ht="12.75" customHeight="1">
      <c r="D1557" s="79"/>
      <c r="E1557" s="79"/>
      <c r="F1557" s="80"/>
      <c r="G1557" s="80"/>
      <c r="H1557" s="79"/>
      <c r="I1557" s="79"/>
    </row>
    <row r="1558" spans="4:9" ht="12.75" customHeight="1">
      <c r="D1558" s="79"/>
      <c r="E1558" s="79"/>
      <c r="F1558" s="80"/>
      <c r="G1558" s="80"/>
      <c r="H1558" s="79"/>
      <c r="I1558" s="79"/>
    </row>
    <row r="1559" spans="4:9" ht="12.75" customHeight="1">
      <c r="D1559" s="79"/>
      <c r="E1559" s="79"/>
      <c r="F1559" s="80"/>
      <c r="G1559" s="80"/>
      <c r="H1559" s="79"/>
      <c r="I1559" s="79"/>
    </row>
    <row r="1560" spans="4:9" ht="12.75" customHeight="1">
      <c r="D1560" s="79"/>
      <c r="E1560" s="79"/>
      <c r="F1560" s="80"/>
      <c r="G1560" s="80"/>
      <c r="H1560" s="79"/>
      <c r="I1560" s="79"/>
    </row>
    <row r="1561" spans="4:9" ht="12.75" customHeight="1">
      <c r="D1561" s="79"/>
      <c r="E1561" s="79"/>
      <c r="F1561" s="80"/>
      <c r="G1561" s="80"/>
      <c r="H1561" s="79"/>
      <c r="I1561" s="79"/>
    </row>
    <row r="1562" spans="4:9" ht="12.75" customHeight="1">
      <c r="D1562" s="79"/>
      <c r="E1562" s="79"/>
      <c r="F1562" s="80"/>
      <c r="G1562" s="80"/>
      <c r="H1562" s="79"/>
      <c r="I1562" s="79"/>
    </row>
    <row r="1563" spans="4:9" ht="12.75" customHeight="1">
      <c r="D1563" s="79"/>
      <c r="E1563" s="79"/>
      <c r="F1563" s="80"/>
      <c r="G1563" s="80"/>
      <c r="H1563" s="79"/>
      <c r="I1563" s="79"/>
    </row>
    <row r="1564" spans="4:9" ht="12.75" customHeight="1">
      <c r="D1564" s="79"/>
      <c r="E1564" s="79"/>
      <c r="F1564" s="80"/>
      <c r="G1564" s="80"/>
      <c r="H1564" s="79"/>
      <c r="I1564" s="79"/>
    </row>
    <row r="1565" spans="4:9" ht="12.75" customHeight="1">
      <c r="D1565" s="79"/>
      <c r="E1565" s="79"/>
      <c r="F1565" s="80"/>
      <c r="G1565" s="80"/>
      <c r="H1565" s="79"/>
      <c r="I1565" s="79"/>
    </row>
    <row r="1566" spans="4:9" ht="12.75" customHeight="1">
      <c r="D1566" s="79"/>
      <c r="E1566" s="79"/>
      <c r="F1566" s="80"/>
      <c r="G1566" s="80"/>
      <c r="H1566" s="79"/>
      <c r="I1566" s="79"/>
    </row>
    <row r="1567" spans="4:9" ht="12.75" customHeight="1">
      <c r="D1567" s="79"/>
      <c r="E1567" s="79"/>
      <c r="F1567" s="80"/>
      <c r="G1567" s="80"/>
      <c r="H1567" s="79"/>
      <c r="I1567" s="79"/>
    </row>
    <row r="1568" spans="4:9" ht="12.75" customHeight="1">
      <c r="D1568" s="79"/>
      <c r="E1568" s="79"/>
      <c r="F1568" s="80"/>
      <c r="G1568" s="80"/>
      <c r="H1568" s="79"/>
      <c r="I1568" s="79"/>
    </row>
    <row r="1569" spans="4:9" ht="12.75" customHeight="1">
      <c r="D1569" s="79"/>
      <c r="E1569" s="79"/>
      <c r="F1569" s="80"/>
      <c r="G1569" s="80"/>
      <c r="H1569" s="79"/>
      <c r="I1569" s="79"/>
    </row>
    <row r="1570" spans="4:9" ht="12.75" customHeight="1">
      <c r="D1570" s="79"/>
      <c r="E1570" s="79"/>
      <c r="F1570" s="80"/>
      <c r="G1570" s="80"/>
      <c r="H1570" s="79"/>
      <c r="I1570" s="79"/>
    </row>
    <row r="1571" spans="4:9" ht="12.75" customHeight="1">
      <c r="D1571" s="79"/>
      <c r="E1571" s="79"/>
      <c r="F1571" s="80"/>
      <c r="G1571" s="80"/>
      <c r="H1571" s="79"/>
      <c r="I1571" s="79"/>
    </row>
    <row r="1572" spans="4:9" ht="12.75" customHeight="1">
      <c r="D1572" s="79"/>
      <c r="E1572" s="79"/>
      <c r="F1572" s="80"/>
      <c r="G1572" s="80"/>
      <c r="H1572" s="79"/>
      <c r="I1572" s="79"/>
    </row>
    <row r="1573" spans="4:9" ht="12.75" customHeight="1">
      <c r="D1573" s="79"/>
      <c r="E1573" s="79"/>
      <c r="F1573" s="80"/>
      <c r="G1573" s="80"/>
      <c r="H1573" s="79"/>
      <c r="I1573" s="79"/>
    </row>
    <row r="1574" spans="4:9" ht="12.75" customHeight="1">
      <c r="D1574" s="79"/>
      <c r="E1574" s="79"/>
      <c r="F1574" s="80"/>
      <c r="G1574" s="80"/>
      <c r="H1574" s="79"/>
      <c r="I1574" s="79"/>
    </row>
    <row r="1575" spans="4:9" ht="12.75" customHeight="1">
      <c r="D1575" s="79"/>
      <c r="E1575" s="79"/>
      <c r="F1575" s="80"/>
      <c r="G1575" s="80"/>
      <c r="H1575" s="79"/>
      <c r="I1575" s="79"/>
    </row>
    <row r="1576" spans="4:9" ht="12.75" customHeight="1">
      <c r="D1576" s="79"/>
      <c r="E1576" s="79"/>
      <c r="F1576" s="80"/>
      <c r="G1576" s="80"/>
      <c r="H1576" s="79"/>
      <c r="I1576" s="79"/>
    </row>
    <row r="1577" spans="4:9" ht="12.75" customHeight="1">
      <c r="D1577" s="79"/>
      <c r="E1577" s="79"/>
      <c r="F1577" s="80"/>
      <c r="G1577" s="80"/>
      <c r="H1577" s="79"/>
      <c r="I1577" s="79"/>
    </row>
    <row r="1578" spans="4:9" ht="12.75" customHeight="1">
      <c r="D1578" s="79"/>
      <c r="E1578" s="79"/>
      <c r="F1578" s="80"/>
      <c r="G1578" s="80"/>
      <c r="H1578" s="79"/>
      <c r="I1578" s="79"/>
    </row>
    <row r="1579" spans="4:9" ht="12.75" customHeight="1">
      <c r="D1579" s="79"/>
      <c r="E1579" s="79"/>
      <c r="F1579" s="80"/>
      <c r="G1579" s="80"/>
      <c r="H1579" s="79"/>
      <c r="I1579" s="79"/>
    </row>
    <row r="1580" spans="4:9" ht="12.75" customHeight="1">
      <c r="D1580" s="79"/>
      <c r="E1580" s="79"/>
      <c r="F1580" s="80"/>
      <c r="G1580" s="80"/>
      <c r="H1580" s="79"/>
      <c r="I1580" s="79"/>
    </row>
    <row r="1581" spans="4:9" ht="12.75" customHeight="1">
      <c r="D1581" s="79"/>
      <c r="E1581" s="79"/>
      <c r="F1581" s="80"/>
      <c r="G1581" s="80"/>
      <c r="H1581" s="79"/>
      <c r="I1581" s="79"/>
    </row>
    <row r="1582" spans="4:9" ht="12.75" customHeight="1">
      <c r="D1582" s="79"/>
      <c r="E1582" s="79"/>
      <c r="F1582" s="80"/>
      <c r="G1582" s="80"/>
      <c r="H1582" s="79"/>
      <c r="I1582" s="79"/>
    </row>
    <row r="1583" spans="4:9" ht="12.75" customHeight="1">
      <c r="D1583" s="79"/>
      <c r="E1583" s="79"/>
      <c r="F1583" s="80"/>
      <c r="G1583" s="80"/>
      <c r="H1583" s="79"/>
      <c r="I1583" s="79"/>
    </row>
    <row r="1584" spans="4:9" ht="12.75" customHeight="1">
      <c r="D1584" s="79"/>
      <c r="E1584" s="79"/>
      <c r="F1584" s="80"/>
      <c r="G1584" s="80"/>
      <c r="H1584" s="79"/>
      <c r="I1584" s="79"/>
    </row>
    <row r="1585" spans="4:9" ht="12.75" customHeight="1">
      <c r="D1585" s="79"/>
      <c r="E1585" s="79"/>
      <c r="F1585" s="80"/>
      <c r="G1585" s="80"/>
      <c r="H1585" s="79"/>
      <c r="I1585" s="79"/>
    </row>
    <row r="1586" spans="4:9" ht="12.75" customHeight="1">
      <c r="D1586" s="79"/>
      <c r="E1586" s="79"/>
      <c r="F1586" s="80"/>
      <c r="G1586" s="80"/>
      <c r="H1586" s="79"/>
      <c r="I1586" s="79"/>
    </row>
    <row r="1587" spans="4:9" ht="12.75" customHeight="1">
      <c r="D1587" s="79"/>
      <c r="E1587" s="79"/>
      <c r="F1587" s="80"/>
      <c r="G1587" s="80"/>
      <c r="H1587" s="79"/>
      <c r="I1587" s="79"/>
    </row>
    <row r="1588" spans="4:9" ht="12.75" customHeight="1">
      <c r="D1588" s="79"/>
      <c r="E1588" s="79"/>
      <c r="F1588" s="80"/>
      <c r="G1588" s="80"/>
      <c r="H1588" s="79"/>
      <c r="I1588" s="79"/>
    </row>
    <row r="1589" spans="4:9" ht="12.75" customHeight="1">
      <c r="D1589" s="79"/>
      <c r="E1589" s="79"/>
      <c r="F1589" s="80"/>
      <c r="G1589" s="80"/>
      <c r="H1589" s="79"/>
      <c r="I1589" s="79"/>
    </row>
    <row r="1590" spans="4:9" ht="12.75" customHeight="1">
      <c r="D1590" s="79"/>
      <c r="E1590" s="79"/>
      <c r="F1590" s="80"/>
      <c r="G1590" s="80"/>
      <c r="H1590" s="79"/>
      <c r="I1590" s="79"/>
    </row>
    <row r="1591" spans="4:9" ht="12.75" customHeight="1">
      <c r="D1591" s="79"/>
      <c r="E1591" s="79"/>
      <c r="F1591" s="80"/>
      <c r="G1591" s="80"/>
      <c r="H1591" s="79"/>
      <c r="I1591" s="79"/>
    </row>
    <row r="1592" spans="4:9" ht="12.75" customHeight="1">
      <c r="D1592" s="79"/>
      <c r="E1592" s="79"/>
      <c r="F1592" s="80"/>
      <c r="G1592" s="80"/>
      <c r="H1592" s="79"/>
      <c r="I1592" s="79"/>
    </row>
    <row r="1593" spans="4:9" ht="12.75" customHeight="1">
      <c r="D1593" s="79"/>
      <c r="E1593" s="79"/>
      <c r="F1593" s="80"/>
      <c r="G1593" s="80"/>
      <c r="H1593" s="79"/>
      <c r="I1593" s="79"/>
    </row>
    <row r="1594" spans="4:9" ht="12.75" customHeight="1">
      <c r="D1594" s="79"/>
      <c r="E1594" s="79"/>
      <c r="F1594" s="80"/>
      <c r="G1594" s="80"/>
      <c r="H1594" s="79"/>
      <c r="I1594" s="79"/>
    </row>
    <row r="1595" spans="4:9" ht="12.75" customHeight="1">
      <c r="D1595" s="79"/>
      <c r="E1595" s="79"/>
      <c r="F1595" s="80"/>
      <c r="G1595" s="80"/>
      <c r="H1595" s="79"/>
      <c r="I1595" s="79"/>
    </row>
    <row r="1596" spans="4:9" ht="12.75" customHeight="1">
      <c r="D1596" s="79"/>
      <c r="E1596" s="79"/>
      <c r="F1596" s="80"/>
      <c r="G1596" s="80"/>
      <c r="H1596" s="79"/>
      <c r="I1596" s="79"/>
    </row>
    <row r="1597" spans="4:9" ht="12.75" customHeight="1">
      <c r="D1597" s="79"/>
      <c r="E1597" s="79"/>
      <c r="F1597" s="80"/>
      <c r="G1597" s="80"/>
      <c r="H1597" s="79"/>
      <c r="I1597" s="79"/>
    </row>
    <row r="1598" spans="4:9" ht="12.75" customHeight="1">
      <c r="D1598" s="79"/>
      <c r="E1598" s="79"/>
      <c r="F1598" s="80"/>
      <c r="G1598" s="80"/>
      <c r="H1598" s="79"/>
      <c r="I1598" s="79"/>
    </row>
    <row r="1599" spans="4:9" ht="12.75" customHeight="1">
      <c r="D1599" s="79"/>
      <c r="E1599" s="79"/>
      <c r="F1599" s="80"/>
      <c r="G1599" s="80"/>
      <c r="H1599" s="79"/>
      <c r="I1599" s="79"/>
    </row>
    <row r="1600" spans="4:9" ht="12.75" customHeight="1">
      <c r="D1600" s="79"/>
      <c r="E1600" s="79"/>
      <c r="F1600" s="80"/>
      <c r="G1600" s="80"/>
      <c r="H1600" s="79"/>
      <c r="I1600" s="79"/>
    </row>
    <row r="1601" spans="4:9" ht="12.75" customHeight="1">
      <c r="D1601" s="79"/>
      <c r="E1601" s="79"/>
      <c r="F1601" s="80"/>
      <c r="G1601" s="80"/>
      <c r="H1601" s="79"/>
      <c r="I1601" s="79"/>
    </row>
    <row r="1602" spans="4:9" ht="12.75" customHeight="1">
      <c r="D1602" s="79"/>
      <c r="E1602" s="79"/>
      <c r="F1602" s="80"/>
      <c r="G1602" s="80"/>
      <c r="H1602" s="79"/>
      <c r="I1602" s="79"/>
    </row>
    <row r="1603" spans="4:9" ht="12.75" customHeight="1">
      <c r="D1603" s="79"/>
      <c r="E1603" s="79"/>
      <c r="F1603" s="80"/>
      <c r="G1603" s="80"/>
      <c r="H1603" s="79"/>
      <c r="I1603" s="79"/>
    </row>
    <row r="1604" spans="4:9" ht="12.75" customHeight="1">
      <c r="D1604" s="79"/>
      <c r="E1604" s="79"/>
      <c r="F1604" s="80"/>
      <c r="G1604" s="80"/>
      <c r="H1604" s="79"/>
      <c r="I1604" s="79"/>
    </row>
    <row r="1605" spans="4:9" ht="12.75" customHeight="1">
      <c r="D1605" s="79"/>
      <c r="E1605" s="79"/>
      <c r="F1605" s="80"/>
      <c r="G1605" s="80"/>
      <c r="H1605" s="79"/>
      <c r="I1605" s="79"/>
    </row>
    <row r="1606" spans="4:9" ht="12.75" customHeight="1">
      <c r="D1606" s="79"/>
      <c r="E1606" s="79"/>
      <c r="F1606" s="80"/>
      <c r="G1606" s="80"/>
      <c r="H1606" s="79"/>
      <c r="I1606" s="79"/>
    </row>
    <row r="1607" spans="4:9" ht="12.75" customHeight="1">
      <c r="D1607" s="79"/>
      <c r="E1607" s="79"/>
      <c r="F1607" s="80"/>
      <c r="G1607" s="80"/>
      <c r="H1607" s="79"/>
      <c r="I1607" s="79"/>
    </row>
    <row r="1608" spans="4:9" ht="12.75" customHeight="1">
      <c r="D1608" s="79"/>
      <c r="E1608" s="79"/>
      <c r="F1608" s="80"/>
      <c r="G1608" s="80"/>
      <c r="H1608" s="79"/>
      <c r="I1608" s="79"/>
    </row>
    <row r="1609" spans="4:9" ht="12.75" customHeight="1">
      <c r="D1609" s="79"/>
      <c r="E1609" s="79"/>
      <c r="F1609" s="80"/>
      <c r="G1609" s="80"/>
      <c r="H1609" s="79"/>
      <c r="I1609" s="79"/>
    </row>
    <row r="1610" spans="4:9" ht="12.75" customHeight="1">
      <c r="D1610" s="79"/>
      <c r="E1610" s="79"/>
      <c r="F1610" s="80"/>
      <c r="G1610" s="80"/>
      <c r="H1610" s="79"/>
      <c r="I1610" s="79"/>
    </row>
    <row r="1611" spans="4:9" ht="12.75" customHeight="1">
      <c r="D1611" s="79"/>
      <c r="E1611" s="79"/>
      <c r="F1611" s="80"/>
      <c r="G1611" s="80"/>
      <c r="H1611" s="79"/>
      <c r="I1611" s="79"/>
    </row>
    <row r="1612" spans="4:9" ht="12.75" customHeight="1">
      <c r="D1612" s="79"/>
      <c r="E1612" s="79"/>
      <c r="F1612" s="80"/>
      <c r="G1612" s="80"/>
      <c r="H1612" s="79"/>
      <c r="I1612" s="79"/>
    </row>
    <row r="1613" spans="4:9" ht="12.75" customHeight="1">
      <c r="D1613" s="79"/>
      <c r="E1613" s="79"/>
      <c r="F1613" s="80"/>
      <c r="G1613" s="80"/>
      <c r="H1613" s="79"/>
      <c r="I1613" s="79"/>
    </row>
    <row r="1614" spans="4:9" ht="12.75" customHeight="1">
      <c r="D1614" s="79"/>
      <c r="E1614" s="79"/>
      <c r="F1614" s="80"/>
      <c r="G1614" s="80"/>
      <c r="H1614" s="79"/>
      <c r="I1614" s="79"/>
    </row>
    <row r="1615" spans="4:9" ht="12.75" customHeight="1">
      <c r="D1615" s="79"/>
      <c r="E1615" s="79"/>
      <c r="F1615" s="80"/>
      <c r="G1615" s="80"/>
      <c r="H1615" s="79"/>
      <c r="I1615" s="79"/>
    </row>
    <row r="1616" spans="4:9" ht="12.75" customHeight="1">
      <c r="D1616" s="79"/>
      <c r="E1616" s="79"/>
      <c r="F1616" s="80"/>
      <c r="G1616" s="80"/>
      <c r="H1616" s="79"/>
      <c r="I1616" s="79"/>
    </row>
    <row r="1617" spans="4:9" ht="12.75" customHeight="1">
      <c r="D1617" s="79"/>
      <c r="E1617" s="79"/>
      <c r="F1617" s="80"/>
      <c r="G1617" s="80"/>
      <c r="H1617" s="79"/>
      <c r="I1617" s="79"/>
    </row>
    <row r="1618" spans="4:9" ht="12.75" customHeight="1">
      <c r="D1618" s="79"/>
      <c r="E1618" s="79"/>
      <c r="F1618" s="80"/>
      <c r="G1618" s="80"/>
      <c r="H1618" s="79"/>
      <c r="I1618" s="79"/>
    </row>
    <row r="1619" spans="4:9" ht="12.75" customHeight="1">
      <c r="D1619" s="79"/>
      <c r="E1619" s="79"/>
      <c r="F1619" s="80"/>
      <c r="G1619" s="80"/>
      <c r="H1619" s="79"/>
      <c r="I1619" s="79"/>
    </row>
    <row r="1620" spans="4:9" ht="12.75" customHeight="1">
      <c r="D1620" s="79"/>
      <c r="E1620" s="79"/>
      <c r="F1620" s="80"/>
      <c r="G1620" s="80"/>
      <c r="H1620" s="79"/>
      <c r="I1620" s="79"/>
    </row>
    <row r="1621" spans="4:9" ht="12.75" customHeight="1">
      <c r="D1621" s="79"/>
      <c r="E1621" s="79"/>
      <c r="F1621" s="80"/>
      <c r="G1621" s="80"/>
      <c r="H1621" s="79"/>
      <c r="I1621" s="79"/>
    </row>
    <row r="1622" spans="4:9" ht="12.75" customHeight="1">
      <c r="D1622" s="79"/>
      <c r="E1622" s="79"/>
      <c r="F1622" s="80"/>
      <c r="G1622" s="80"/>
      <c r="H1622" s="79"/>
      <c r="I1622" s="79"/>
    </row>
    <row r="1623" spans="4:9" ht="12.75" customHeight="1">
      <c r="D1623" s="79"/>
      <c r="E1623" s="79"/>
      <c r="F1623" s="80"/>
      <c r="G1623" s="80"/>
      <c r="H1623" s="79"/>
      <c r="I1623" s="79"/>
    </row>
    <row r="1624" spans="4:9" ht="12.75" customHeight="1">
      <c r="D1624" s="79"/>
      <c r="E1624" s="79"/>
      <c r="F1624" s="80"/>
      <c r="G1624" s="80"/>
      <c r="H1624" s="79"/>
      <c r="I1624" s="79"/>
    </row>
    <row r="1625" spans="4:9" ht="12.75" customHeight="1">
      <c r="D1625" s="79"/>
      <c r="E1625" s="79"/>
      <c r="F1625" s="80"/>
      <c r="G1625" s="80"/>
      <c r="H1625" s="79"/>
      <c r="I1625" s="79"/>
    </row>
    <row r="1626" spans="4:9" ht="12.75" customHeight="1">
      <c r="D1626" s="79"/>
      <c r="E1626" s="79"/>
      <c r="F1626" s="80"/>
      <c r="G1626" s="80"/>
      <c r="H1626" s="79"/>
      <c r="I1626" s="79"/>
    </row>
    <row r="1627" spans="4:9" ht="12.75" customHeight="1">
      <c r="D1627" s="79"/>
      <c r="E1627" s="79"/>
      <c r="F1627" s="80"/>
      <c r="G1627" s="80"/>
      <c r="H1627" s="79"/>
      <c r="I1627" s="79"/>
    </row>
    <row r="1628" spans="4:9" ht="12.75" customHeight="1">
      <c r="D1628" s="79"/>
      <c r="E1628" s="79"/>
      <c r="F1628" s="80"/>
      <c r="G1628" s="80"/>
      <c r="H1628" s="79"/>
      <c r="I1628" s="79"/>
    </row>
    <row r="1629" spans="4:9" ht="12.75" customHeight="1">
      <c r="D1629" s="79"/>
      <c r="E1629" s="79"/>
      <c r="F1629" s="80"/>
      <c r="G1629" s="80"/>
      <c r="H1629" s="79"/>
      <c r="I1629" s="79"/>
    </row>
    <row r="1630" spans="4:9" ht="12.75" customHeight="1">
      <c r="D1630" s="79"/>
      <c r="E1630" s="79"/>
      <c r="F1630" s="80"/>
      <c r="G1630" s="80"/>
      <c r="H1630" s="79"/>
      <c r="I1630" s="79"/>
    </row>
    <row r="1631" spans="4:9" ht="12.75" customHeight="1">
      <c r="D1631" s="79"/>
      <c r="E1631" s="79"/>
      <c r="F1631" s="80"/>
      <c r="G1631" s="80"/>
      <c r="H1631" s="79"/>
      <c r="I1631" s="79"/>
    </row>
    <row r="1632" spans="4:9" ht="12.75" customHeight="1">
      <c r="D1632" s="79"/>
      <c r="E1632" s="79"/>
      <c r="F1632" s="80"/>
      <c r="G1632" s="80"/>
      <c r="H1632" s="79"/>
      <c r="I1632" s="79"/>
    </row>
    <row r="1633" spans="4:9" ht="12.75" customHeight="1">
      <c r="D1633" s="79"/>
      <c r="E1633" s="79"/>
      <c r="F1633" s="80"/>
      <c r="G1633" s="80"/>
      <c r="H1633" s="79"/>
      <c r="I1633" s="79"/>
    </row>
    <row r="1634" spans="4:9" ht="12.75" customHeight="1">
      <c r="D1634" s="79"/>
      <c r="E1634" s="79"/>
      <c r="F1634" s="80"/>
      <c r="G1634" s="80"/>
      <c r="H1634" s="79"/>
      <c r="I1634" s="79"/>
    </row>
    <row r="1635" spans="4:9" ht="12.75" customHeight="1">
      <c r="D1635" s="79"/>
      <c r="E1635" s="79"/>
      <c r="F1635" s="80"/>
      <c r="G1635" s="80"/>
      <c r="H1635" s="79"/>
      <c r="I1635" s="79"/>
    </row>
    <row r="1636" spans="4:9" ht="12.75" customHeight="1">
      <c r="D1636" s="79"/>
      <c r="E1636" s="79"/>
      <c r="F1636" s="80"/>
      <c r="G1636" s="80"/>
      <c r="H1636" s="79"/>
      <c r="I1636" s="79"/>
    </row>
    <row r="1637" spans="4:9" ht="12.75" customHeight="1">
      <c r="D1637" s="79"/>
      <c r="E1637" s="79"/>
      <c r="F1637" s="80"/>
      <c r="G1637" s="80"/>
      <c r="H1637" s="79"/>
      <c r="I1637" s="79"/>
    </row>
    <row r="1638" spans="4:9" ht="12.75" customHeight="1">
      <c r="D1638" s="79"/>
      <c r="E1638" s="79"/>
      <c r="F1638" s="80"/>
      <c r="G1638" s="80"/>
      <c r="H1638" s="79"/>
      <c r="I1638" s="79"/>
    </row>
    <row r="1639" spans="4:9" ht="12.75" customHeight="1">
      <c r="D1639" s="79"/>
      <c r="E1639" s="79"/>
      <c r="F1639" s="80"/>
      <c r="G1639" s="80"/>
      <c r="H1639" s="79"/>
      <c r="I1639" s="79"/>
    </row>
    <row r="1640" spans="4:9" ht="12.75" customHeight="1">
      <c r="D1640" s="79"/>
      <c r="E1640" s="79"/>
      <c r="F1640" s="80"/>
      <c r="G1640" s="80"/>
      <c r="H1640" s="79"/>
      <c r="I1640" s="79"/>
    </row>
    <row r="1641" spans="4:9" ht="12.75" customHeight="1">
      <c r="D1641" s="79"/>
      <c r="E1641" s="79"/>
      <c r="F1641" s="80"/>
      <c r="G1641" s="80"/>
      <c r="H1641" s="79"/>
      <c r="I1641" s="79"/>
    </row>
    <row r="1642" spans="4:9" ht="12.75" customHeight="1">
      <c r="D1642" s="79"/>
      <c r="E1642" s="79"/>
      <c r="F1642" s="80"/>
      <c r="G1642" s="80"/>
      <c r="H1642" s="79"/>
      <c r="I1642" s="79"/>
    </row>
    <row r="1643" spans="4:9" ht="12.75" customHeight="1">
      <c r="D1643" s="79"/>
      <c r="E1643" s="79"/>
      <c r="F1643" s="80"/>
      <c r="G1643" s="80"/>
      <c r="H1643" s="79"/>
      <c r="I1643" s="79"/>
    </row>
    <row r="1644" spans="4:9" ht="12.75" customHeight="1">
      <c r="D1644" s="79"/>
      <c r="E1644" s="79"/>
      <c r="F1644" s="80"/>
      <c r="G1644" s="80"/>
      <c r="H1644" s="79"/>
      <c r="I1644" s="79"/>
    </row>
    <row r="1645" spans="4:9" ht="12.75" customHeight="1">
      <c r="D1645" s="79"/>
      <c r="E1645" s="79"/>
      <c r="F1645" s="80"/>
      <c r="G1645" s="80"/>
      <c r="H1645" s="79"/>
      <c r="I1645" s="79"/>
    </row>
    <row r="1646" spans="4:9" ht="12.75" customHeight="1">
      <c r="D1646" s="79"/>
      <c r="E1646" s="79"/>
      <c r="F1646" s="80"/>
      <c r="G1646" s="80"/>
      <c r="H1646" s="79"/>
      <c r="I1646" s="79"/>
    </row>
    <row r="1647" spans="4:9" ht="12.75" customHeight="1">
      <c r="D1647" s="79"/>
      <c r="E1647" s="79"/>
      <c r="F1647" s="80"/>
      <c r="G1647" s="80"/>
      <c r="H1647" s="79"/>
      <c r="I1647" s="79"/>
    </row>
    <row r="1648" spans="4:9" ht="12.75" customHeight="1">
      <c r="D1648" s="79"/>
      <c r="E1648" s="79"/>
      <c r="F1648" s="80"/>
      <c r="G1648" s="80"/>
      <c r="H1648" s="79"/>
      <c r="I1648" s="79"/>
    </row>
    <row r="1649" spans="4:9" ht="12.75" customHeight="1">
      <c r="D1649" s="79"/>
      <c r="E1649" s="79"/>
      <c r="F1649" s="80"/>
      <c r="G1649" s="80"/>
      <c r="H1649" s="79"/>
      <c r="I1649" s="79"/>
    </row>
    <row r="1650" spans="4:9" ht="12.75" customHeight="1">
      <c r="D1650" s="79"/>
      <c r="E1650" s="79"/>
      <c r="F1650" s="80"/>
      <c r="G1650" s="80"/>
      <c r="H1650" s="79"/>
      <c r="I1650" s="79"/>
    </row>
    <row r="1651" spans="4:9" ht="12.75" customHeight="1">
      <c r="D1651" s="79"/>
      <c r="E1651" s="79"/>
      <c r="F1651" s="80"/>
      <c r="G1651" s="80"/>
      <c r="H1651" s="79"/>
      <c r="I1651" s="79"/>
    </row>
    <row r="1652" spans="4:9" ht="12.75" customHeight="1">
      <c r="D1652" s="79"/>
      <c r="E1652" s="79"/>
      <c r="F1652" s="80"/>
      <c r="G1652" s="80"/>
      <c r="H1652" s="79"/>
      <c r="I1652" s="79"/>
    </row>
    <row r="1653" spans="4:9" ht="12.75" customHeight="1">
      <c r="D1653" s="79"/>
      <c r="E1653" s="79"/>
      <c r="F1653" s="80"/>
      <c r="G1653" s="80"/>
      <c r="H1653" s="79"/>
      <c r="I1653" s="79"/>
    </row>
    <row r="1654" spans="4:9" ht="12.75" customHeight="1">
      <c r="D1654" s="79"/>
      <c r="E1654" s="79"/>
      <c r="F1654" s="80"/>
      <c r="G1654" s="80"/>
      <c r="H1654" s="79"/>
      <c r="I1654" s="79"/>
    </row>
    <row r="1655" spans="4:9" ht="12.75" customHeight="1">
      <c r="D1655" s="79"/>
      <c r="E1655" s="79"/>
      <c r="F1655" s="80"/>
      <c r="G1655" s="80"/>
      <c r="H1655" s="79"/>
      <c r="I1655" s="79"/>
    </row>
    <row r="1656" spans="4:9" ht="12.75" customHeight="1">
      <c r="D1656" s="79"/>
      <c r="E1656" s="79"/>
      <c r="F1656" s="80"/>
      <c r="G1656" s="80"/>
      <c r="H1656" s="79"/>
      <c r="I1656" s="79"/>
    </row>
    <row r="1657" spans="4:9" ht="12.75" customHeight="1">
      <c r="D1657" s="79"/>
      <c r="E1657" s="79"/>
      <c r="F1657" s="80"/>
      <c r="G1657" s="80"/>
      <c r="H1657" s="79"/>
      <c r="I1657" s="79"/>
    </row>
    <row r="1658" spans="4:9" ht="12.75" customHeight="1">
      <c r="D1658" s="79"/>
      <c r="E1658" s="79"/>
      <c r="F1658" s="80"/>
      <c r="G1658" s="80"/>
      <c r="H1658" s="79"/>
      <c r="I1658" s="79"/>
    </row>
    <row r="1659" spans="4:9" ht="12.75" customHeight="1">
      <c r="D1659" s="79"/>
      <c r="E1659" s="79"/>
      <c r="F1659" s="80"/>
      <c r="G1659" s="80"/>
      <c r="H1659" s="79"/>
      <c r="I1659" s="79"/>
    </row>
    <row r="1660" spans="4:9" ht="12.75" customHeight="1">
      <c r="D1660" s="79"/>
      <c r="E1660" s="79"/>
      <c r="F1660" s="80"/>
      <c r="G1660" s="80"/>
      <c r="H1660" s="79"/>
      <c r="I1660" s="79"/>
    </row>
    <row r="1661" spans="4:9" ht="12.75" customHeight="1">
      <c r="D1661" s="79"/>
      <c r="E1661" s="79"/>
      <c r="F1661" s="80"/>
      <c r="G1661" s="80"/>
      <c r="H1661" s="79"/>
      <c r="I1661" s="79"/>
    </row>
    <row r="1662" spans="4:9" ht="12.75" customHeight="1">
      <c r="D1662" s="79"/>
      <c r="E1662" s="79"/>
      <c r="F1662" s="80"/>
      <c r="G1662" s="80"/>
      <c r="H1662" s="79"/>
      <c r="I1662" s="79"/>
    </row>
    <row r="1663" spans="4:9" ht="12.75" customHeight="1">
      <c r="D1663" s="79"/>
      <c r="E1663" s="79"/>
      <c r="F1663" s="80"/>
      <c r="G1663" s="80"/>
      <c r="H1663" s="79"/>
      <c r="I1663" s="79"/>
    </row>
    <row r="1664" spans="4:9" ht="12.75" customHeight="1">
      <c r="D1664" s="79"/>
      <c r="E1664" s="79"/>
      <c r="F1664" s="80"/>
      <c r="G1664" s="80"/>
      <c r="H1664" s="79"/>
      <c r="I1664" s="79"/>
    </row>
    <row r="1665" spans="4:9" ht="12.75" customHeight="1">
      <c r="D1665" s="79"/>
      <c r="E1665" s="79"/>
      <c r="F1665" s="80"/>
      <c r="G1665" s="80"/>
      <c r="H1665" s="79"/>
      <c r="I1665" s="79"/>
    </row>
    <row r="1666" spans="4:9" ht="12.75" customHeight="1">
      <c r="D1666" s="79"/>
      <c r="E1666" s="79"/>
      <c r="F1666" s="80"/>
      <c r="G1666" s="80"/>
      <c r="H1666" s="79"/>
      <c r="I1666" s="79"/>
    </row>
    <row r="1667" spans="4:9" ht="12.75" customHeight="1">
      <c r="D1667" s="79"/>
      <c r="E1667" s="79"/>
      <c r="F1667" s="80"/>
      <c r="G1667" s="80"/>
      <c r="H1667" s="79"/>
      <c r="I1667" s="79"/>
    </row>
    <row r="1668" spans="4:9" ht="12.75" customHeight="1">
      <c r="D1668" s="79"/>
      <c r="E1668" s="79"/>
      <c r="F1668" s="80"/>
      <c r="G1668" s="80"/>
      <c r="H1668" s="79"/>
      <c r="I1668" s="79"/>
    </row>
    <row r="1669" spans="4:9" ht="12.75" customHeight="1">
      <c r="D1669" s="79"/>
      <c r="E1669" s="79"/>
      <c r="F1669" s="80"/>
      <c r="G1669" s="80"/>
      <c r="H1669" s="79"/>
      <c r="I1669" s="79"/>
    </row>
    <row r="1670" spans="4:9" ht="12.75" customHeight="1">
      <c r="D1670" s="79"/>
      <c r="E1670" s="79"/>
      <c r="F1670" s="80"/>
      <c r="G1670" s="80"/>
      <c r="H1670" s="79"/>
      <c r="I1670" s="79"/>
    </row>
    <row r="1671" spans="4:9" ht="12.75" customHeight="1">
      <c r="D1671" s="79"/>
      <c r="E1671" s="79"/>
      <c r="F1671" s="80"/>
      <c r="G1671" s="80"/>
      <c r="H1671" s="79"/>
      <c r="I1671" s="79"/>
    </row>
    <row r="1672" spans="4:9" ht="12.75" customHeight="1">
      <c r="D1672" s="79"/>
      <c r="E1672" s="79"/>
      <c r="F1672" s="80"/>
      <c r="G1672" s="80"/>
      <c r="H1672" s="79"/>
      <c r="I1672" s="79"/>
    </row>
    <row r="1673" spans="4:9" ht="12.75" customHeight="1">
      <c r="D1673" s="79"/>
      <c r="E1673" s="79"/>
      <c r="F1673" s="80"/>
      <c r="G1673" s="80"/>
      <c r="H1673" s="79"/>
      <c r="I1673" s="79"/>
    </row>
    <row r="1674" spans="4:9" ht="12.75" customHeight="1">
      <c r="D1674" s="79"/>
      <c r="E1674" s="79"/>
      <c r="F1674" s="80"/>
      <c r="G1674" s="80"/>
      <c r="H1674" s="79"/>
      <c r="I1674" s="79"/>
    </row>
    <row r="1675" spans="4:9" ht="12.75" customHeight="1">
      <c r="D1675" s="79"/>
      <c r="E1675" s="79"/>
      <c r="F1675" s="80"/>
      <c r="G1675" s="80"/>
      <c r="H1675" s="79"/>
      <c r="I1675" s="79"/>
    </row>
    <row r="1676" spans="4:9" ht="12.75" customHeight="1">
      <c r="D1676" s="79"/>
      <c r="E1676" s="79"/>
      <c r="F1676" s="80"/>
      <c r="G1676" s="80"/>
      <c r="H1676" s="79"/>
      <c r="I1676" s="79"/>
    </row>
    <row r="1677" spans="4:9" ht="12.75" customHeight="1">
      <c r="D1677" s="79"/>
      <c r="E1677" s="79"/>
      <c r="F1677" s="80"/>
      <c r="G1677" s="80"/>
      <c r="H1677" s="79"/>
      <c r="I1677" s="79"/>
    </row>
    <row r="1678" spans="4:9" ht="12.75" customHeight="1">
      <c r="D1678" s="79"/>
      <c r="E1678" s="79"/>
      <c r="F1678" s="80"/>
      <c r="G1678" s="80"/>
      <c r="H1678" s="79"/>
      <c r="I1678" s="79"/>
    </row>
    <row r="1679" spans="4:9" ht="12.75" customHeight="1">
      <c r="D1679" s="79"/>
      <c r="E1679" s="79"/>
      <c r="F1679" s="80"/>
      <c r="G1679" s="80"/>
      <c r="H1679" s="79"/>
      <c r="I1679" s="79"/>
    </row>
    <row r="1680" spans="4:9" ht="12.75" customHeight="1">
      <c r="D1680" s="79"/>
      <c r="E1680" s="79"/>
      <c r="F1680" s="80"/>
      <c r="G1680" s="80"/>
      <c r="H1680" s="79"/>
      <c r="I1680" s="79"/>
    </row>
    <row r="1681" spans="4:9" ht="12.75" customHeight="1">
      <c r="D1681" s="79"/>
      <c r="E1681" s="79"/>
      <c r="F1681" s="80"/>
      <c r="G1681" s="80"/>
      <c r="H1681" s="79"/>
      <c r="I1681" s="79"/>
    </row>
    <row r="1682" spans="4:9" ht="12.75" customHeight="1">
      <c r="D1682" s="79"/>
      <c r="E1682" s="79"/>
      <c r="F1682" s="80"/>
      <c r="G1682" s="80"/>
      <c r="H1682" s="79"/>
      <c r="I1682" s="79"/>
    </row>
    <row r="1683" spans="4:9" ht="12.75" customHeight="1">
      <c r="D1683" s="79"/>
      <c r="E1683" s="79"/>
      <c r="F1683" s="80"/>
      <c r="G1683" s="80"/>
      <c r="H1683" s="79"/>
      <c r="I1683" s="79"/>
    </row>
    <row r="1684" spans="4:9" ht="12.75" customHeight="1">
      <c r="D1684" s="79"/>
      <c r="E1684" s="79"/>
      <c r="F1684" s="80"/>
      <c r="G1684" s="80"/>
      <c r="H1684" s="79"/>
      <c r="I1684" s="79"/>
    </row>
    <row r="1685" spans="4:9" ht="12.75" customHeight="1">
      <c r="D1685" s="79"/>
      <c r="E1685" s="79"/>
      <c r="F1685" s="80"/>
      <c r="G1685" s="80"/>
      <c r="H1685" s="79"/>
      <c r="I1685" s="79"/>
    </row>
    <row r="1686" spans="4:9" ht="12.75" customHeight="1">
      <c r="D1686" s="79"/>
      <c r="E1686" s="79"/>
      <c r="F1686" s="80"/>
      <c r="G1686" s="80"/>
      <c r="H1686" s="79"/>
      <c r="I1686" s="79"/>
    </row>
    <row r="1687" spans="4:9" ht="12.75" customHeight="1">
      <c r="D1687" s="79"/>
      <c r="E1687" s="79"/>
      <c r="F1687" s="80"/>
      <c r="G1687" s="80"/>
      <c r="H1687" s="79"/>
      <c r="I1687" s="79"/>
    </row>
    <row r="1688" spans="4:9" ht="12.75" customHeight="1">
      <c r="D1688" s="79"/>
      <c r="E1688" s="79"/>
      <c r="F1688" s="80"/>
      <c r="G1688" s="80"/>
      <c r="H1688" s="79"/>
      <c r="I1688" s="79"/>
    </row>
    <row r="1689" spans="4:9" ht="12.75" customHeight="1">
      <c r="D1689" s="79"/>
      <c r="E1689" s="79"/>
      <c r="F1689" s="80"/>
      <c r="G1689" s="80"/>
      <c r="H1689" s="79"/>
      <c r="I1689" s="79"/>
    </row>
    <row r="1690" spans="4:9" ht="12.75" customHeight="1">
      <c r="D1690" s="79"/>
      <c r="E1690" s="79"/>
      <c r="F1690" s="80"/>
      <c r="G1690" s="80"/>
      <c r="H1690" s="79"/>
      <c r="I1690" s="79"/>
    </row>
    <row r="1691" spans="4:9" ht="12.75" customHeight="1">
      <c r="D1691" s="79"/>
      <c r="E1691" s="79"/>
      <c r="F1691" s="80"/>
      <c r="G1691" s="80"/>
      <c r="H1691" s="79"/>
      <c r="I1691" s="79"/>
    </row>
    <row r="1692" spans="4:9" ht="12.75" customHeight="1">
      <c r="D1692" s="79"/>
      <c r="E1692" s="79"/>
      <c r="F1692" s="80"/>
      <c r="G1692" s="80"/>
      <c r="H1692" s="79"/>
      <c r="I1692" s="79"/>
    </row>
    <row r="1693" spans="4:9" ht="12.75" customHeight="1">
      <c r="D1693" s="79"/>
      <c r="E1693" s="79"/>
      <c r="F1693" s="80"/>
      <c r="G1693" s="80"/>
      <c r="H1693" s="79"/>
      <c r="I1693" s="79"/>
    </row>
    <row r="1694" spans="4:9" ht="12.75" customHeight="1">
      <c r="D1694" s="79"/>
      <c r="E1694" s="79"/>
      <c r="F1694" s="80"/>
      <c r="G1694" s="80"/>
      <c r="H1694" s="79"/>
      <c r="I1694" s="79"/>
    </row>
    <row r="1695" spans="4:9" ht="12.75" customHeight="1">
      <c r="D1695" s="79"/>
      <c r="E1695" s="79"/>
      <c r="F1695" s="80"/>
      <c r="G1695" s="80"/>
      <c r="H1695" s="79"/>
      <c r="I1695" s="79"/>
    </row>
    <row r="1696" spans="4:9" ht="12.75" customHeight="1">
      <c r="D1696" s="79"/>
      <c r="E1696" s="79"/>
      <c r="F1696" s="80"/>
      <c r="G1696" s="80"/>
      <c r="H1696" s="79"/>
      <c r="I1696" s="79"/>
    </row>
    <row r="1697" spans="4:9" ht="12.75" customHeight="1">
      <c r="D1697" s="79"/>
      <c r="E1697" s="79"/>
      <c r="F1697" s="80"/>
      <c r="G1697" s="80"/>
      <c r="H1697" s="79"/>
      <c r="I1697" s="79"/>
    </row>
    <row r="1698" spans="4:9" ht="12.75" customHeight="1">
      <c r="D1698" s="79"/>
      <c r="E1698" s="79"/>
      <c r="F1698" s="80"/>
      <c r="G1698" s="80"/>
      <c r="H1698" s="79"/>
      <c r="I1698" s="79"/>
    </row>
    <row r="1699" spans="4:9" ht="12.75" customHeight="1">
      <c r="D1699" s="79"/>
      <c r="E1699" s="79"/>
      <c r="F1699" s="80"/>
      <c r="G1699" s="80"/>
      <c r="H1699" s="79"/>
      <c r="I1699" s="79"/>
    </row>
    <row r="1700" spans="4:9" ht="12.75" customHeight="1">
      <c r="D1700" s="79"/>
      <c r="E1700" s="79"/>
      <c r="F1700" s="80"/>
      <c r="G1700" s="80"/>
      <c r="H1700" s="79"/>
      <c r="I1700" s="79"/>
    </row>
    <row r="1701" spans="4:9" ht="12.75" customHeight="1">
      <c r="D1701" s="79"/>
      <c r="E1701" s="79"/>
      <c r="F1701" s="80"/>
      <c r="G1701" s="80"/>
      <c r="H1701" s="79"/>
      <c r="I1701" s="79"/>
    </row>
    <row r="1702" spans="4:9" ht="12.75" customHeight="1">
      <c r="D1702" s="79"/>
      <c r="E1702" s="79"/>
      <c r="F1702" s="80"/>
      <c r="G1702" s="80"/>
      <c r="H1702" s="79"/>
      <c r="I1702" s="79"/>
    </row>
    <row r="1703" spans="4:9" ht="12.75" customHeight="1">
      <c r="D1703" s="79"/>
      <c r="E1703" s="79"/>
      <c r="F1703" s="80"/>
      <c r="G1703" s="80"/>
      <c r="H1703" s="79"/>
      <c r="I1703" s="79"/>
    </row>
    <row r="1704" spans="4:9" ht="12.75" customHeight="1">
      <c r="D1704" s="79"/>
      <c r="E1704" s="79"/>
      <c r="F1704" s="80"/>
      <c r="G1704" s="80"/>
      <c r="H1704" s="79"/>
      <c r="I1704" s="79"/>
    </row>
    <row r="1705" spans="4:9" ht="12.75" customHeight="1">
      <c r="D1705" s="79"/>
      <c r="E1705" s="79"/>
      <c r="F1705" s="80"/>
      <c r="G1705" s="80"/>
      <c r="H1705" s="79"/>
      <c r="I1705" s="79"/>
    </row>
    <row r="1706" spans="4:9" ht="12.75" customHeight="1">
      <c r="D1706" s="79"/>
      <c r="E1706" s="79"/>
      <c r="F1706" s="80"/>
      <c r="G1706" s="80"/>
      <c r="H1706" s="79"/>
      <c r="I1706" s="79"/>
    </row>
    <row r="1707" spans="4:9" ht="12.75" customHeight="1">
      <c r="D1707" s="79"/>
      <c r="E1707" s="79"/>
      <c r="F1707" s="80"/>
      <c r="G1707" s="80"/>
      <c r="H1707" s="79"/>
      <c r="I1707" s="79"/>
    </row>
    <row r="1708" spans="4:9" ht="12.75" customHeight="1">
      <c r="D1708" s="79"/>
      <c r="E1708" s="79"/>
      <c r="F1708" s="80"/>
      <c r="G1708" s="80"/>
      <c r="H1708" s="79"/>
      <c r="I1708" s="79"/>
    </row>
    <row r="1709" spans="4:9" ht="12.75" customHeight="1">
      <c r="D1709" s="79"/>
      <c r="E1709" s="79"/>
      <c r="F1709" s="80"/>
      <c r="G1709" s="80"/>
      <c r="H1709" s="79"/>
      <c r="I1709" s="79"/>
    </row>
    <row r="1710" spans="4:9" ht="12.75" customHeight="1">
      <c r="D1710" s="79"/>
      <c r="E1710" s="79"/>
      <c r="F1710" s="80"/>
      <c r="G1710" s="80"/>
      <c r="H1710" s="79"/>
      <c r="I1710" s="79"/>
    </row>
    <row r="1711" spans="4:9" ht="12.75" customHeight="1">
      <c r="D1711" s="79"/>
      <c r="E1711" s="79"/>
      <c r="F1711" s="80"/>
      <c r="G1711" s="80"/>
      <c r="H1711" s="79"/>
      <c r="I1711" s="79"/>
    </row>
    <row r="1712" spans="4:9" ht="12.75" customHeight="1">
      <c r="D1712" s="79"/>
      <c r="E1712" s="79"/>
      <c r="F1712" s="80"/>
      <c r="G1712" s="80"/>
      <c r="H1712" s="79"/>
      <c r="I1712" s="79"/>
    </row>
    <row r="1713" spans="4:9" ht="12.75" customHeight="1">
      <c r="D1713" s="79"/>
      <c r="E1713" s="79"/>
      <c r="F1713" s="80"/>
      <c r="G1713" s="80"/>
      <c r="H1713" s="79"/>
      <c r="I1713" s="79"/>
    </row>
    <row r="1714" spans="4:9" ht="12.75" customHeight="1">
      <c r="D1714" s="79"/>
      <c r="E1714" s="79"/>
      <c r="F1714" s="80"/>
      <c r="G1714" s="80"/>
      <c r="H1714" s="79"/>
      <c r="I1714" s="79"/>
    </row>
    <row r="1715" spans="4:9" ht="12.75" customHeight="1">
      <c r="D1715" s="79"/>
      <c r="E1715" s="79"/>
      <c r="F1715" s="80"/>
      <c r="G1715" s="80"/>
      <c r="H1715" s="79"/>
      <c r="I1715" s="79"/>
    </row>
    <row r="1716" spans="4:9" ht="12.75" customHeight="1">
      <c r="D1716" s="79"/>
      <c r="E1716" s="79"/>
      <c r="F1716" s="80"/>
      <c r="G1716" s="80"/>
      <c r="H1716" s="79"/>
      <c r="I1716" s="79"/>
    </row>
    <row r="1717" spans="4:9" ht="12.75" customHeight="1">
      <c r="D1717" s="79"/>
      <c r="E1717" s="79"/>
      <c r="F1717" s="80"/>
      <c r="G1717" s="80"/>
      <c r="H1717" s="79"/>
      <c r="I1717" s="79"/>
    </row>
    <row r="1718" spans="4:9" ht="12.75" customHeight="1">
      <c r="D1718" s="79"/>
      <c r="E1718" s="79"/>
      <c r="F1718" s="80"/>
      <c r="G1718" s="80"/>
      <c r="H1718" s="79"/>
      <c r="I1718" s="79"/>
    </row>
    <row r="1719" spans="4:9" ht="12.75" customHeight="1">
      <c r="D1719" s="79"/>
      <c r="E1719" s="79"/>
      <c r="F1719" s="80"/>
      <c r="G1719" s="80"/>
      <c r="H1719" s="79"/>
      <c r="I1719" s="79"/>
    </row>
    <row r="1720" spans="4:9" ht="12.75" customHeight="1">
      <c r="D1720" s="79"/>
      <c r="E1720" s="79"/>
      <c r="F1720" s="80"/>
      <c r="G1720" s="80"/>
      <c r="H1720" s="79"/>
      <c r="I1720" s="79"/>
    </row>
    <row r="1721" spans="4:9" ht="12.75" customHeight="1">
      <c r="D1721" s="79"/>
      <c r="E1721" s="79"/>
      <c r="F1721" s="80"/>
      <c r="G1721" s="80"/>
      <c r="H1721" s="79"/>
      <c r="I1721" s="79"/>
    </row>
    <row r="1722" spans="4:9" ht="12.75" customHeight="1">
      <c r="D1722" s="79"/>
      <c r="E1722" s="79"/>
      <c r="F1722" s="80"/>
      <c r="G1722" s="80"/>
      <c r="H1722" s="79"/>
      <c r="I1722" s="79"/>
    </row>
    <row r="1723" spans="4:9" ht="12.75" customHeight="1">
      <c r="D1723" s="79"/>
      <c r="E1723" s="79"/>
      <c r="F1723" s="80"/>
      <c r="G1723" s="80"/>
      <c r="H1723" s="79"/>
      <c r="I1723" s="79"/>
    </row>
    <row r="1724" spans="4:9" ht="12.75" customHeight="1">
      <c r="D1724" s="79"/>
      <c r="E1724" s="79"/>
      <c r="F1724" s="80"/>
      <c r="G1724" s="80"/>
      <c r="H1724" s="79"/>
      <c r="I1724" s="79"/>
    </row>
    <row r="1725" spans="4:9" ht="12.75" customHeight="1">
      <c r="D1725" s="79"/>
      <c r="E1725" s="79"/>
      <c r="F1725" s="80"/>
      <c r="G1725" s="80"/>
      <c r="H1725" s="79"/>
      <c r="I1725" s="79"/>
    </row>
    <row r="1726" spans="4:9" ht="12.75" customHeight="1">
      <c r="D1726" s="79"/>
      <c r="E1726" s="79"/>
      <c r="F1726" s="80"/>
      <c r="G1726" s="80"/>
      <c r="H1726" s="79"/>
      <c r="I1726" s="79"/>
    </row>
    <row r="1727" spans="4:9" ht="12.75" customHeight="1">
      <c r="D1727" s="79"/>
      <c r="E1727" s="79"/>
      <c r="F1727" s="80"/>
      <c r="G1727" s="80"/>
      <c r="H1727" s="79"/>
      <c r="I1727" s="79"/>
    </row>
    <row r="1728" spans="4:9" ht="12.75" customHeight="1">
      <c r="D1728" s="79"/>
      <c r="E1728" s="79"/>
      <c r="F1728" s="80"/>
      <c r="G1728" s="80"/>
      <c r="H1728" s="79"/>
      <c r="I1728" s="79"/>
    </row>
    <row r="1729" spans="4:9" ht="12.75" customHeight="1">
      <c r="D1729" s="79"/>
      <c r="E1729" s="79"/>
      <c r="F1729" s="80"/>
      <c r="G1729" s="80"/>
      <c r="H1729" s="79"/>
      <c r="I1729" s="79"/>
    </row>
    <row r="1730" spans="4:9" ht="12.75" customHeight="1">
      <c r="D1730" s="79"/>
      <c r="E1730" s="79"/>
      <c r="F1730" s="80"/>
      <c r="G1730" s="80"/>
      <c r="H1730" s="79"/>
      <c r="I1730" s="79"/>
    </row>
    <row r="1731" spans="4:9" ht="12.75" customHeight="1">
      <c r="D1731" s="79"/>
      <c r="E1731" s="79"/>
      <c r="F1731" s="80"/>
      <c r="G1731" s="80"/>
      <c r="H1731" s="79"/>
      <c r="I1731" s="79"/>
    </row>
    <row r="1732" spans="4:9" ht="12.75" customHeight="1">
      <c r="D1732" s="79"/>
      <c r="E1732" s="79"/>
      <c r="F1732" s="80"/>
      <c r="G1732" s="80"/>
      <c r="H1732" s="79"/>
      <c r="I1732" s="79"/>
    </row>
    <row r="1733" spans="4:9" ht="12.75" customHeight="1">
      <c r="D1733" s="79"/>
      <c r="E1733" s="79"/>
      <c r="F1733" s="80"/>
      <c r="G1733" s="80"/>
      <c r="H1733" s="79"/>
      <c r="I1733" s="79"/>
    </row>
    <row r="1734" spans="4:9" ht="12.75" customHeight="1">
      <c r="D1734" s="79"/>
      <c r="E1734" s="79"/>
      <c r="F1734" s="80"/>
      <c r="G1734" s="80"/>
      <c r="H1734" s="79"/>
      <c r="I1734" s="79"/>
    </row>
    <row r="1735" spans="4:9" ht="12.75" customHeight="1">
      <c r="D1735" s="79"/>
      <c r="E1735" s="79"/>
      <c r="F1735" s="80"/>
      <c r="G1735" s="80"/>
      <c r="H1735" s="79"/>
      <c r="I1735" s="79"/>
    </row>
    <row r="1736" spans="4:9" ht="12.75" customHeight="1">
      <c r="D1736" s="79"/>
      <c r="E1736" s="79"/>
      <c r="F1736" s="80"/>
      <c r="G1736" s="80"/>
      <c r="H1736" s="79"/>
      <c r="I1736" s="79"/>
    </row>
    <row r="1737" spans="4:9" ht="12.75" customHeight="1">
      <c r="D1737" s="79"/>
      <c r="E1737" s="79"/>
      <c r="F1737" s="80"/>
      <c r="G1737" s="80"/>
      <c r="H1737" s="79"/>
      <c r="I1737" s="79"/>
    </row>
    <row r="1738" spans="4:9" ht="12.75" customHeight="1">
      <c r="D1738" s="79"/>
      <c r="E1738" s="79"/>
      <c r="F1738" s="80"/>
      <c r="G1738" s="80"/>
      <c r="H1738" s="79"/>
      <c r="I1738" s="79"/>
    </row>
    <row r="1739" spans="4:9" ht="12.75" customHeight="1">
      <c r="D1739" s="79"/>
      <c r="E1739" s="79"/>
      <c r="F1739" s="80"/>
      <c r="G1739" s="80"/>
      <c r="H1739" s="79"/>
      <c r="I1739" s="79"/>
    </row>
    <row r="1740" spans="4:9" ht="12.75" customHeight="1">
      <c r="D1740" s="79"/>
      <c r="E1740" s="79"/>
      <c r="F1740" s="80"/>
      <c r="G1740" s="80"/>
      <c r="H1740" s="79"/>
      <c r="I1740" s="79"/>
    </row>
    <row r="1741" spans="4:9" ht="12.75" customHeight="1">
      <c r="D1741" s="79"/>
      <c r="E1741" s="79"/>
      <c r="F1741" s="80"/>
      <c r="G1741" s="80"/>
      <c r="H1741" s="79"/>
      <c r="I1741" s="79"/>
    </row>
    <row r="1742" spans="4:9" ht="12.75" customHeight="1">
      <c r="D1742" s="79"/>
      <c r="E1742" s="79"/>
      <c r="F1742" s="80"/>
      <c r="G1742" s="80"/>
      <c r="H1742" s="79"/>
      <c r="I1742" s="79"/>
    </row>
    <row r="1743" spans="4:9" ht="12.75" customHeight="1">
      <c r="D1743" s="79"/>
      <c r="E1743" s="79"/>
      <c r="F1743" s="80"/>
      <c r="G1743" s="80"/>
      <c r="H1743" s="79"/>
      <c r="I1743" s="79"/>
    </row>
    <row r="1744" spans="4:9" ht="12.75" customHeight="1">
      <c r="D1744" s="79"/>
      <c r="E1744" s="79"/>
      <c r="F1744" s="80"/>
      <c r="G1744" s="80"/>
      <c r="H1744" s="79"/>
      <c r="I1744" s="79"/>
    </row>
    <row r="1745" spans="4:9" ht="12.75" customHeight="1">
      <c r="D1745" s="79"/>
      <c r="E1745" s="79"/>
      <c r="F1745" s="80"/>
      <c r="G1745" s="80"/>
      <c r="H1745" s="79"/>
      <c r="I1745" s="79"/>
    </row>
    <row r="1746" spans="4:9" ht="12.75" customHeight="1">
      <c r="D1746" s="79"/>
      <c r="E1746" s="79"/>
      <c r="F1746" s="80"/>
      <c r="G1746" s="80"/>
      <c r="H1746" s="79"/>
      <c r="I1746" s="79"/>
    </row>
    <row r="1747" spans="4:9" ht="12.75" customHeight="1">
      <c r="D1747" s="79"/>
      <c r="E1747" s="79"/>
      <c r="F1747" s="80"/>
      <c r="G1747" s="80"/>
      <c r="H1747" s="79"/>
      <c r="I1747" s="79"/>
    </row>
    <row r="1748" spans="4:9" ht="12.75" customHeight="1">
      <c r="D1748" s="79"/>
      <c r="E1748" s="79"/>
      <c r="F1748" s="80"/>
      <c r="G1748" s="80"/>
      <c r="H1748" s="79"/>
      <c r="I1748" s="79"/>
    </row>
    <row r="1749" spans="4:9" ht="12.75" customHeight="1">
      <c r="D1749" s="79"/>
      <c r="E1749" s="79"/>
      <c r="F1749" s="80"/>
      <c r="G1749" s="80"/>
      <c r="H1749" s="79"/>
      <c r="I1749" s="79"/>
    </row>
    <row r="1750" spans="4:9" ht="12.75" customHeight="1">
      <c r="D1750" s="79"/>
      <c r="E1750" s="79"/>
      <c r="F1750" s="80"/>
      <c r="G1750" s="80"/>
      <c r="H1750" s="79"/>
      <c r="I1750" s="79"/>
    </row>
    <row r="1751" spans="4:9" ht="12.75" customHeight="1">
      <c r="D1751" s="79"/>
      <c r="E1751" s="79"/>
      <c r="F1751" s="80"/>
      <c r="G1751" s="80"/>
      <c r="H1751" s="79"/>
      <c r="I1751" s="79"/>
    </row>
    <row r="1752" spans="4:9" ht="12.75" customHeight="1">
      <c r="D1752" s="79"/>
      <c r="E1752" s="79"/>
      <c r="F1752" s="80"/>
      <c r="G1752" s="80"/>
      <c r="H1752" s="79"/>
      <c r="I1752" s="79"/>
    </row>
    <row r="1753" spans="4:9" ht="12.75" customHeight="1">
      <c r="D1753" s="79"/>
      <c r="E1753" s="79"/>
      <c r="F1753" s="80"/>
      <c r="G1753" s="80"/>
      <c r="H1753" s="79"/>
      <c r="I1753" s="79"/>
    </row>
    <row r="1754" spans="4:9" ht="12.75" customHeight="1">
      <c r="D1754" s="79"/>
      <c r="E1754" s="79"/>
      <c r="F1754" s="80"/>
      <c r="G1754" s="80"/>
      <c r="H1754" s="79"/>
      <c r="I1754" s="79"/>
    </row>
    <row r="1755" spans="4:9" ht="12.75" customHeight="1">
      <c r="D1755" s="79"/>
      <c r="E1755" s="79"/>
      <c r="F1755" s="80"/>
      <c r="G1755" s="80"/>
      <c r="H1755" s="79"/>
      <c r="I1755" s="79"/>
    </row>
    <row r="1756" spans="4:9" ht="12.75" customHeight="1">
      <c r="D1756" s="79"/>
      <c r="E1756" s="79"/>
      <c r="F1756" s="80"/>
      <c r="G1756" s="80"/>
      <c r="H1756" s="79"/>
      <c r="I1756" s="79"/>
    </row>
    <row r="1757" spans="4:9" ht="12.75" customHeight="1">
      <c r="D1757" s="79"/>
      <c r="E1757" s="79"/>
      <c r="F1757" s="80"/>
      <c r="G1757" s="80"/>
      <c r="H1757" s="79"/>
      <c r="I1757" s="79"/>
    </row>
    <row r="1758" spans="4:9" ht="12.75" customHeight="1">
      <c r="D1758" s="79"/>
      <c r="E1758" s="79"/>
      <c r="F1758" s="80"/>
      <c r="G1758" s="80"/>
      <c r="H1758" s="79"/>
      <c r="I1758" s="79"/>
    </row>
    <row r="1759" spans="4:9" ht="12.75" customHeight="1">
      <c r="D1759" s="79"/>
      <c r="E1759" s="79"/>
      <c r="F1759" s="80"/>
      <c r="G1759" s="80"/>
      <c r="H1759" s="79"/>
      <c r="I1759" s="79"/>
    </row>
    <row r="1760" spans="4:9" ht="12.75" customHeight="1">
      <c r="D1760" s="79"/>
      <c r="E1760" s="79"/>
      <c r="F1760" s="80"/>
      <c r="G1760" s="80"/>
      <c r="H1760" s="79"/>
      <c r="I1760" s="79"/>
    </row>
    <row r="1761" spans="4:9" ht="12.75" customHeight="1">
      <c r="D1761" s="79"/>
      <c r="E1761" s="79"/>
      <c r="F1761" s="80"/>
      <c r="G1761" s="80"/>
      <c r="H1761" s="79"/>
      <c r="I1761" s="79"/>
    </row>
    <row r="1762" spans="4:9" ht="12.75" customHeight="1">
      <c r="D1762" s="79"/>
      <c r="E1762" s="79"/>
      <c r="F1762" s="80"/>
      <c r="G1762" s="80"/>
      <c r="H1762" s="79"/>
      <c r="I1762" s="79"/>
    </row>
    <row r="1763" spans="4:9" ht="12.75" customHeight="1">
      <c r="D1763" s="79"/>
      <c r="E1763" s="79"/>
      <c r="F1763" s="80"/>
      <c r="G1763" s="80"/>
      <c r="H1763" s="79"/>
      <c r="I1763" s="79"/>
    </row>
    <row r="1764" spans="4:9" ht="12.75" customHeight="1">
      <c r="D1764" s="79"/>
      <c r="E1764" s="79"/>
      <c r="F1764" s="80"/>
      <c r="G1764" s="80"/>
      <c r="H1764" s="79"/>
      <c r="I1764" s="79"/>
    </row>
    <row r="1765" spans="4:9" ht="12.75" customHeight="1">
      <c r="D1765" s="79"/>
      <c r="E1765" s="79"/>
      <c r="F1765" s="80"/>
      <c r="G1765" s="80"/>
      <c r="H1765" s="79"/>
      <c r="I1765" s="79"/>
    </row>
    <row r="1766" spans="4:9" ht="12.75" customHeight="1">
      <c r="D1766" s="79"/>
      <c r="E1766" s="79"/>
      <c r="F1766" s="80"/>
      <c r="G1766" s="80"/>
      <c r="H1766" s="79"/>
      <c r="I1766" s="79"/>
    </row>
    <row r="1767" spans="4:9" ht="12.75" customHeight="1">
      <c r="D1767" s="79"/>
      <c r="E1767" s="79"/>
      <c r="F1767" s="80"/>
      <c r="G1767" s="80"/>
      <c r="H1767" s="79"/>
      <c r="I1767" s="79"/>
    </row>
    <row r="1768" spans="4:9" ht="12.75" customHeight="1">
      <c r="D1768" s="79"/>
      <c r="E1768" s="79"/>
      <c r="F1768" s="80"/>
      <c r="G1768" s="80"/>
      <c r="H1768" s="79"/>
      <c r="I1768" s="79"/>
    </row>
    <row r="1769" spans="4:9" ht="12.75" customHeight="1">
      <c r="D1769" s="79"/>
      <c r="E1769" s="79"/>
      <c r="F1769" s="80"/>
      <c r="G1769" s="80"/>
      <c r="H1769" s="79"/>
      <c r="I1769" s="79"/>
    </row>
    <row r="1770" spans="4:9" ht="12.75" customHeight="1">
      <c r="D1770" s="79"/>
      <c r="E1770" s="79"/>
      <c r="F1770" s="80"/>
      <c r="G1770" s="80"/>
      <c r="H1770" s="79"/>
      <c r="I1770" s="79"/>
    </row>
    <row r="1771" spans="4:9" ht="12.75" customHeight="1">
      <c r="D1771" s="79"/>
      <c r="E1771" s="79"/>
      <c r="F1771" s="80"/>
      <c r="G1771" s="80"/>
      <c r="H1771" s="79"/>
      <c r="I1771" s="79"/>
    </row>
    <row r="1772" spans="4:9" ht="12.75" customHeight="1">
      <c r="D1772" s="79"/>
      <c r="E1772" s="79"/>
      <c r="F1772" s="80"/>
      <c r="G1772" s="80"/>
      <c r="H1772" s="79"/>
      <c r="I1772" s="79"/>
    </row>
    <row r="1773" spans="4:9" ht="12.75" customHeight="1">
      <c r="D1773" s="79"/>
      <c r="E1773" s="79"/>
      <c r="F1773" s="80"/>
      <c r="G1773" s="80"/>
      <c r="H1773" s="79"/>
      <c r="I1773" s="79"/>
    </row>
    <row r="1774" spans="4:9" ht="12.75" customHeight="1">
      <c r="D1774" s="79"/>
      <c r="E1774" s="79"/>
      <c r="F1774" s="80"/>
      <c r="G1774" s="80"/>
      <c r="H1774" s="79"/>
      <c r="I1774" s="79"/>
    </row>
    <row r="1775" spans="4:9" ht="12.75" customHeight="1">
      <c r="D1775" s="79"/>
      <c r="E1775" s="79"/>
      <c r="F1775" s="80"/>
      <c r="G1775" s="80"/>
      <c r="H1775" s="79"/>
      <c r="I1775" s="79"/>
    </row>
    <row r="1776" spans="4:9" ht="12.75" customHeight="1">
      <c r="D1776" s="79"/>
      <c r="E1776" s="79"/>
      <c r="F1776" s="80"/>
      <c r="G1776" s="80"/>
      <c r="H1776" s="79"/>
      <c r="I1776" s="79"/>
    </row>
    <row r="1777" spans="4:9" ht="12.75" customHeight="1">
      <c r="D1777" s="79"/>
      <c r="E1777" s="79"/>
      <c r="F1777" s="80"/>
      <c r="G1777" s="80"/>
      <c r="H1777" s="79"/>
      <c r="I1777" s="79"/>
    </row>
    <row r="1778" spans="4:9" ht="12.75" customHeight="1">
      <c r="D1778" s="79"/>
      <c r="E1778" s="79"/>
      <c r="F1778" s="80"/>
      <c r="G1778" s="80"/>
      <c r="H1778" s="79"/>
      <c r="I1778" s="79"/>
    </row>
    <row r="1779" spans="4:9" ht="12.75" customHeight="1">
      <c r="D1779" s="79"/>
      <c r="E1779" s="79"/>
      <c r="F1779" s="80"/>
      <c r="G1779" s="80"/>
      <c r="H1779" s="79"/>
      <c r="I1779" s="79"/>
    </row>
    <row r="1780" spans="4:9" ht="12.75" customHeight="1">
      <c r="D1780" s="79"/>
      <c r="E1780" s="79"/>
      <c r="F1780" s="80"/>
      <c r="G1780" s="80"/>
      <c r="H1780" s="79"/>
      <c r="I1780" s="79"/>
    </row>
    <row r="1781" spans="4:9" ht="12.75" customHeight="1">
      <c r="D1781" s="79"/>
      <c r="E1781" s="79"/>
      <c r="F1781" s="80"/>
      <c r="G1781" s="80"/>
      <c r="H1781" s="79"/>
      <c r="I1781" s="79"/>
    </row>
    <row r="1782" spans="4:9" ht="12.75" customHeight="1">
      <c r="D1782" s="79"/>
      <c r="E1782" s="79"/>
      <c r="F1782" s="80"/>
      <c r="G1782" s="80"/>
      <c r="H1782" s="79"/>
      <c r="I1782" s="79"/>
    </row>
    <row r="1783" spans="4:9" ht="12.75" customHeight="1">
      <c r="D1783" s="79"/>
      <c r="E1783" s="79"/>
      <c r="F1783" s="80"/>
      <c r="G1783" s="80"/>
      <c r="H1783" s="79"/>
      <c r="I1783" s="79"/>
    </row>
    <row r="1784" spans="4:9" ht="12.75" customHeight="1">
      <c r="D1784" s="79"/>
      <c r="E1784" s="79"/>
      <c r="F1784" s="80"/>
      <c r="G1784" s="80"/>
      <c r="H1784" s="79"/>
      <c r="I1784" s="79"/>
    </row>
    <row r="1785" spans="4:9" ht="12.75" customHeight="1">
      <c r="D1785" s="79"/>
      <c r="E1785" s="79"/>
      <c r="F1785" s="80"/>
      <c r="G1785" s="80"/>
      <c r="H1785" s="79"/>
      <c r="I1785" s="79"/>
    </row>
    <row r="1786" spans="4:9" ht="12.75" customHeight="1">
      <c r="D1786" s="79"/>
      <c r="E1786" s="79"/>
      <c r="F1786" s="80"/>
      <c r="G1786" s="80"/>
      <c r="H1786" s="79"/>
      <c r="I1786" s="79"/>
    </row>
    <row r="1787" spans="4:9" ht="12.75" customHeight="1">
      <c r="D1787" s="79"/>
      <c r="E1787" s="79"/>
      <c r="F1787" s="80"/>
      <c r="G1787" s="80"/>
      <c r="H1787" s="79"/>
      <c r="I1787" s="79"/>
    </row>
    <row r="1788" spans="4:9" ht="12.75" customHeight="1">
      <c r="D1788" s="79"/>
      <c r="E1788" s="79"/>
      <c r="F1788" s="80"/>
      <c r="G1788" s="80"/>
      <c r="H1788" s="79"/>
      <c r="I1788" s="79"/>
    </row>
    <row r="1789" spans="4:9" ht="12.75" customHeight="1">
      <c r="D1789" s="79"/>
      <c r="E1789" s="79"/>
      <c r="F1789" s="80"/>
      <c r="G1789" s="80"/>
      <c r="H1789" s="79"/>
      <c r="I1789" s="79"/>
    </row>
    <row r="1790" spans="4:9" ht="12.75" customHeight="1">
      <c r="D1790" s="79"/>
      <c r="E1790" s="79"/>
      <c r="F1790" s="80"/>
      <c r="G1790" s="80"/>
      <c r="H1790" s="79"/>
      <c r="I1790" s="79"/>
    </row>
    <row r="1791" spans="4:9" ht="12.75" customHeight="1">
      <c r="D1791" s="79"/>
      <c r="E1791" s="79"/>
      <c r="F1791" s="80"/>
      <c r="G1791" s="80"/>
      <c r="H1791" s="79"/>
      <c r="I1791" s="79"/>
    </row>
    <row r="1792" spans="4:9" ht="12.75" customHeight="1">
      <c r="D1792" s="79"/>
      <c r="E1792" s="79"/>
      <c r="F1792" s="80"/>
      <c r="G1792" s="80"/>
      <c r="H1792" s="79"/>
      <c r="I1792" s="79"/>
    </row>
    <row r="1793" spans="4:9" ht="12.75" customHeight="1">
      <c r="D1793" s="79"/>
      <c r="E1793" s="79"/>
      <c r="F1793" s="80"/>
      <c r="G1793" s="80"/>
      <c r="H1793" s="79"/>
      <c r="I1793" s="79"/>
    </row>
    <row r="1794" spans="4:9" ht="12.75" customHeight="1">
      <c r="D1794" s="79"/>
      <c r="E1794" s="79"/>
      <c r="F1794" s="80"/>
      <c r="G1794" s="80"/>
      <c r="H1794" s="79"/>
      <c r="I1794" s="79"/>
    </row>
    <row r="1795" spans="4:9" ht="12.75" customHeight="1">
      <c r="D1795" s="79"/>
      <c r="E1795" s="79"/>
      <c r="F1795" s="80"/>
      <c r="G1795" s="80"/>
      <c r="H1795" s="79"/>
      <c r="I1795" s="79"/>
    </row>
    <row r="1796" spans="4:9" ht="12.75" customHeight="1">
      <c r="D1796" s="79"/>
      <c r="E1796" s="79"/>
      <c r="F1796" s="80"/>
      <c r="G1796" s="80"/>
      <c r="H1796" s="79"/>
      <c r="I1796" s="79"/>
    </row>
    <row r="1797" spans="4:9" ht="12.75" customHeight="1">
      <c r="D1797" s="79"/>
      <c r="E1797" s="79"/>
      <c r="F1797" s="80"/>
      <c r="G1797" s="80"/>
      <c r="H1797" s="79"/>
      <c r="I1797" s="79"/>
    </row>
    <row r="1798" spans="4:9" ht="12.75" customHeight="1">
      <c r="D1798" s="79"/>
      <c r="E1798" s="79"/>
      <c r="F1798" s="80"/>
      <c r="G1798" s="80"/>
      <c r="H1798" s="79"/>
      <c r="I1798" s="79"/>
    </row>
    <row r="1799" spans="4:9" ht="12.75" customHeight="1">
      <c r="D1799" s="79"/>
      <c r="E1799" s="79"/>
      <c r="F1799" s="80"/>
      <c r="G1799" s="80"/>
      <c r="H1799" s="79"/>
      <c r="I1799" s="79"/>
    </row>
    <row r="1800" spans="4:9" ht="12.75" customHeight="1">
      <c r="D1800" s="79"/>
      <c r="E1800" s="79"/>
      <c r="F1800" s="80"/>
      <c r="G1800" s="80"/>
      <c r="H1800" s="79"/>
      <c r="I1800" s="79"/>
    </row>
    <row r="1801" spans="4:9" ht="12.75" customHeight="1">
      <c r="D1801" s="79"/>
      <c r="E1801" s="79"/>
      <c r="F1801" s="80"/>
      <c r="G1801" s="80"/>
      <c r="H1801" s="79"/>
      <c r="I1801" s="79"/>
    </row>
    <row r="1802" spans="4:9" ht="12.75" customHeight="1">
      <c r="D1802" s="79"/>
      <c r="E1802" s="79"/>
      <c r="F1802" s="80"/>
      <c r="G1802" s="80"/>
      <c r="H1802" s="79"/>
      <c r="I1802" s="79"/>
    </row>
    <row r="1803" spans="4:9" ht="12.75" customHeight="1">
      <c r="D1803" s="79"/>
      <c r="E1803" s="79"/>
      <c r="F1803" s="80"/>
      <c r="G1803" s="80"/>
      <c r="H1803" s="79"/>
      <c r="I1803" s="79"/>
    </row>
    <row r="1804" spans="4:9" ht="12.75" customHeight="1">
      <c r="D1804" s="79"/>
      <c r="E1804" s="79"/>
      <c r="F1804" s="80"/>
      <c r="G1804" s="80"/>
      <c r="H1804" s="79"/>
      <c r="I1804" s="79"/>
    </row>
    <row r="1805" spans="4:9" ht="12.75" customHeight="1">
      <c r="D1805" s="79"/>
      <c r="E1805" s="79"/>
      <c r="F1805" s="80"/>
      <c r="G1805" s="80"/>
      <c r="H1805" s="79"/>
      <c r="I1805" s="79"/>
    </row>
    <row r="1806" spans="4:9" ht="12.75" customHeight="1">
      <c r="D1806" s="79"/>
      <c r="E1806" s="79"/>
      <c r="F1806" s="80"/>
      <c r="G1806" s="80"/>
      <c r="H1806" s="79"/>
      <c r="I1806" s="79"/>
    </row>
    <row r="1807" spans="4:9" ht="12.75" customHeight="1">
      <c r="D1807" s="79"/>
      <c r="E1807" s="79"/>
      <c r="F1807" s="80"/>
      <c r="G1807" s="80"/>
      <c r="H1807" s="79"/>
      <c r="I1807" s="79"/>
    </row>
    <row r="1808" spans="4:9" ht="12.75" customHeight="1">
      <c r="D1808" s="79"/>
      <c r="E1808" s="79"/>
      <c r="F1808" s="80"/>
      <c r="G1808" s="80"/>
      <c r="H1808" s="79"/>
      <c r="I1808" s="79"/>
    </row>
    <row r="1809" spans="4:9" ht="12.75" customHeight="1">
      <c r="D1809" s="79"/>
      <c r="E1809" s="79"/>
      <c r="F1809" s="80"/>
      <c r="G1809" s="80"/>
      <c r="H1809" s="79"/>
      <c r="I1809" s="79"/>
    </row>
    <row r="1810" spans="4:9" ht="12.75" customHeight="1">
      <c r="D1810" s="79"/>
      <c r="E1810" s="79"/>
      <c r="F1810" s="80"/>
      <c r="G1810" s="80"/>
      <c r="H1810" s="79"/>
      <c r="I1810" s="79"/>
    </row>
    <row r="1811" spans="4:9" ht="12.75" customHeight="1">
      <c r="D1811" s="79"/>
      <c r="E1811" s="79"/>
      <c r="F1811" s="80"/>
      <c r="G1811" s="80"/>
      <c r="H1811" s="79"/>
      <c r="I1811" s="79"/>
    </row>
    <row r="1812" spans="4:9" ht="12.75" customHeight="1">
      <c r="D1812" s="79"/>
      <c r="E1812" s="79"/>
      <c r="F1812" s="80"/>
      <c r="G1812" s="80"/>
      <c r="H1812" s="79"/>
      <c r="I1812" s="79"/>
    </row>
    <row r="1813" spans="4:9" ht="12.75" customHeight="1">
      <c r="D1813" s="79"/>
      <c r="E1813" s="79"/>
      <c r="F1813" s="80"/>
      <c r="G1813" s="80"/>
      <c r="H1813" s="79"/>
      <c r="I1813" s="79"/>
    </row>
    <row r="1814" spans="4:9" ht="12.75" customHeight="1">
      <c r="D1814" s="79"/>
      <c r="E1814" s="79"/>
      <c r="F1814" s="80"/>
      <c r="G1814" s="80"/>
      <c r="H1814" s="79"/>
      <c r="I1814" s="79"/>
    </row>
    <row r="1815" spans="4:9" ht="12.75" customHeight="1">
      <c r="D1815" s="79"/>
      <c r="E1815" s="79"/>
      <c r="F1815" s="80"/>
      <c r="G1815" s="80"/>
      <c r="H1815" s="79"/>
      <c r="I1815" s="79"/>
    </row>
    <row r="1816" spans="4:9" ht="12.75" customHeight="1">
      <c r="D1816" s="79"/>
      <c r="E1816" s="79"/>
      <c r="F1816" s="80"/>
      <c r="G1816" s="80"/>
      <c r="H1816" s="79"/>
      <c r="I1816" s="79"/>
    </row>
    <row r="1817" spans="4:9" ht="12.75" customHeight="1">
      <c r="D1817" s="79"/>
      <c r="E1817" s="79"/>
      <c r="F1817" s="80"/>
      <c r="G1817" s="80"/>
      <c r="H1817" s="79"/>
      <c r="I1817" s="79"/>
    </row>
    <row r="1818" spans="4:9" ht="12.75" customHeight="1">
      <c r="D1818" s="79"/>
      <c r="E1818" s="79"/>
      <c r="F1818" s="80"/>
      <c r="G1818" s="80"/>
      <c r="H1818" s="79"/>
      <c r="I1818" s="79"/>
    </row>
    <row r="1819" spans="4:9" ht="12.75" customHeight="1">
      <c r="D1819" s="79"/>
      <c r="E1819" s="79"/>
      <c r="F1819" s="80"/>
      <c r="G1819" s="80"/>
      <c r="H1819" s="79"/>
      <c r="I1819" s="79"/>
    </row>
    <row r="1820" spans="4:9" ht="12.75" customHeight="1">
      <c r="D1820" s="79"/>
      <c r="E1820" s="79"/>
      <c r="F1820" s="80"/>
      <c r="G1820" s="80"/>
      <c r="H1820" s="79"/>
      <c r="I1820" s="79"/>
    </row>
    <row r="1821" spans="4:9" ht="12.75" customHeight="1">
      <c r="D1821" s="79"/>
      <c r="E1821" s="79"/>
      <c r="F1821" s="80"/>
      <c r="G1821" s="80"/>
      <c r="H1821" s="79"/>
      <c r="I1821" s="79"/>
    </row>
    <row r="1822" spans="4:9" ht="12.75" customHeight="1">
      <c r="D1822" s="79"/>
      <c r="E1822" s="79"/>
      <c r="F1822" s="80"/>
      <c r="G1822" s="80"/>
      <c r="H1822" s="79"/>
      <c r="I1822" s="79"/>
    </row>
    <row r="1823" spans="4:9" ht="12.75" customHeight="1">
      <c r="D1823" s="79"/>
      <c r="E1823" s="79"/>
      <c r="F1823" s="80"/>
      <c r="G1823" s="80"/>
      <c r="H1823" s="79"/>
      <c r="I1823" s="79"/>
    </row>
    <row r="1824" spans="4:9" ht="12.75" customHeight="1">
      <c r="D1824" s="79"/>
      <c r="E1824" s="79"/>
      <c r="F1824" s="80"/>
      <c r="G1824" s="80"/>
      <c r="H1824" s="79"/>
      <c r="I1824" s="79"/>
    </row>
    <row r="1825" spans="4:9" ht="12.75" customHeight="1">
      <c r="D1825" s="79"/>
      <c r="E1825" s="79"/>
      <c r="F1825" s="80"/>
      <c r="G1825" s="80"/>
      <c r="H1825" s="79"/>
      <c r="I1825" s="79"/>
    </row>
    <row r="1826" spans="4:9" ht="12.75" customHeight="1">
      <c r="D1826" s="79"/>
      <c r="E1826" s="79"/>
      <c r="F1826" s="80"/>
      <c r="G1826" s="80"/>
      <c r="H1826" s="79"/>
      <c r="I1826" s="79"/>
    </row>
    <row r="1827" spans="4:9" ht="12.75" customHeight="1">
      <c r="D1827" s="79"/>
      <c r="E1827" s="79"/>
      <c r="F1827" s="80"/>
      <c r="G1827" s="80"/>
      <c r="H1827" s="79"/>
      <c r="I1827" s="79"/>
    </row>
    <row r="1828" spans="4:9" ht="12.75" customHeight="1">
      <c r="D1828" s="79"/>
      <c r="E1828" s="79"/>
      <c r="F1828" s="80"/>
      <c r="G1828" s="80"/>
      <c r="H1828" s="79"/>
      <c r="I1828" s="79"/>
    </row>
    <row r="1829" spans="4:9" ht="12.75" customHeight="1">
      <c r="D1829" s="79"/>
      <c r="E1829" s="79"/>
      <c r="F1829" s="80"/>
      <c r="G1829" s="80"/>
      <c r="H1829" s="79"/>
      <c r="I1829" s="79"/>
    </row>
    <row r="1830" spans="4:9" ht="12.75" customHeight="1">
      <c r="D1830" s="79"/>
      <c r="E1830" s="79"/>
      <c r="F1830" s="80"/>
      <c r="G1830" s="80"/>
      <c r="H1830" s="79"/>
      <c r="I1830" s="79"/>
    </row>
    <row r="1831" spans="4:9" ht="12.75" customHeight="1">
      <c r="D1831" s="79"/>
      <c r="E1831" s="79"/>
      <c r="F1831" s="80"/>
      <c r="G1831" s="80"/>
      <c r="H1831" s="79"/>
      <c r="I1831" s="79"/>
    </row>
    <row r="1832" spans="4:9" ht="12.75" customHeight="1">
      <c r="D1832" s="79"/>
      <c r="E1832" s="79"/>
      <c r="F1832" s="80"/>
      <c r="G1832" s="80"/>
      <c r="H1832" s="79"/>
      <c r="I1832" s="79"/>
    </row>
    <row r="1833" spans="4:9" ht="12.75" customHeight="1">
      <c r="D1833" s="79"/>
      <c r="E1833" s="79"/>
      <c r="F1833" s="80"/>
      <c r="G1833" s="80"/>
      <c r="H1833" s="79"/>
      <c r="I1833" s="79"/>
    </row>
    <row r="1834" spans="4:9" ht="12.75" customHeight="1">
      <c r="D1834" s="79"/>
      <c r="E1834" s="79"/>
      <c r="F1834" s="80"/>
      <c r="G1834" s="80"/>
      <c r="H1834" s="79"/>
      <c r="I1834" s="79"/>
    </row>
    <row r="1835" spans="4:9" ht="12.75" customHeight="1">
      <c r="D1835" s="79"/>
      <c r="E1835" s="79"/>
      <c r="F1835" s="80"/>
      <c r="G1835" s="80"/>
      <c r="H1835" s="79"/>
      <c r="I1835" s="79"/>
    </row>
    <row r="1836" spans="4:9" ht="12.75" customHeight="1">
      <c r="D1836" s="79"/>
      <c r="E1836" s="79"/>
      <c r="F1836" s="80"/>
      <c r="G1836" s="80"/>
      <c r="H1836" s="79"/>
      <c r="I1836" s="79"/>
    </row>
    <row r="1837" spans="4:9" ht="12.75" customHeight="1">
      <c r="D1837" s="79"/>
      <c r="E1837" s="79"/>
      <c r="F1837" s="80"/>
      <c r="G1837" s="80"/>
      <c r="H1837" s="79"/>
      <c r="I1837" s="79"/>
    </row>
    <row r="1838" spans="4:9" ht="12.75" customHeight="1">
      <c r="D1838" s="79"/>
      <c r="E1838" s="79"/>
      <c r="F1838" s="80"/>
      <c r="G1838" s="80"/>
      <c r="H1838" s="79"/>
      <c r="I1838" s="79"/>
    </row>
    <row r="1839" spans="4:9" ht="12.75" customHeight="1">
      <c r="D1839" s="79"/>
      <c r="E1839" s="79"/>
      <c r="F1839" s="80"/>
      <c r="G1839" s="80"/>
      <c r="H1839" s="79"/>
      <c r="I1839" s="79"/>
    </row>
    <row r="1840" spans="4:9" ht="12.75" customHeight="1">
      <c r="D1840" s="79"/>
      <c r="E1840" s="79"/>
      <c r="F1840" s="80"/>
      <c r="G1840" s="80"/>
      <c r="H1840" s="79"/>
      <c r="I1840" s="79"/>
    </row>
    <row r="1841" spans="4:9" ht="12.75" customHeight="1">
      <c r="D1841" s="79"/>
      <c r="E1841" s="79"/>
      <c r="F1841" s="80"/>
      <c r="G1841" s="80"/>
      <c r="H1841" s="79"/>
      <c r="I1841" s="79"/>
    </row>
    <row r="1842" spans="4:9" ht="12.75" customHeight="1">
      <c r="D1842" s="79"/>
      <c r="E1842" s="79"/>
      <c r="F1842" s="80"/>
      <c r="G1842" s="80"/>
      <c r="H1842" s="79"/>
      <c r="I1842" s="79"/>
    </row>
    <row r="1843" spans="4:9" ht="12.75" customHeight="1">
      <c r="D1843" s="79"/>
      <c r="E1843" s="79"/>
      <c r="F1843" s="80"/>
      <c r="G1843" s="80"/>
      <c r="H1843" s="79"/>
      <c r="I1843" s="79"/>
    </row>
    <row r="1844" spans="4:9" ht="12.75" customHeight="1">
      <c r="D1844" s="79"/>
      <c r="E1844" s="79"/>
      <c r="F1844" s="80"/>
      <c r="G1844" s="80"/>
      <c r="H1844" s="79"/>
      <c r="I1844" s="79"/>
    </row>
    <row r="1845" spans="4:9" ht="12.75" customHeight="1">
      <c r="D1845" s="79"/>
      <c r="E1845" s="79"/>
      <c r="F1845" s="80"/>
      <c r="G1845" s="80"/>
      <c r="H1845" s="79"/>
      <c r="I1845" s="79"/>
    </row>
    <row r="1846" spans="4:9" ht="12.75" customHeight="1">
      <c r="D1846" s="79"/>
      <c r="E1846" s="79"/>
      <c r="F1846" s="80"/>
      <c r="G1846" s="80"/>
      <c r="H1846" s="79"/>
      <c r="I1846" s="79"/>
    </row>
    <row r="1847" spans="4:9" ht="12.75" customHeight="1">
      <c r="D1847" s="79"/>
      <c r="E1847" s="79"/>
      <c r="F1847" s="80"/>
      <c r="G1847" s="80"/>
      <c r="H1847" s="79"/>
      <c r="I1847" s="79"/>
    </row>
    <row r="1848" spans="4:9" ht="12.75" customHeight="1">
      <c r="D1848" s="79"/>
      <c r="E1848" s="79"/>
      <c r="F1848" s="80"/>
      <c r="G1848" s="80"/>
      <c r="H1848" s="79"/>
      <c r="I1848" s="79"/>
    </row>
    <row r="1849" spans="4:9" ht="12.75" customHeight="1">
      <c r="D1849" s="79"/>
      <c r="E1849" s="79"/>
      <c r="F1849" s="80"/>
      <c r="G1849" s="80"/>
      <c r="H1849" s="79"/>
      <c r="I1849" s="79"/>
    </row>
    <row r="1850" spans="4:9" ht="12.75" customHeight="1">
      <c r="D1850" s="79"/>
      <c r="E1850" s="79"/>
      <c r="F1850" s="80"/>
      <c r="G1850" s="80"/>
      <c r="H1850" s="79"/>
      <c r="I1850" s="79"/>
    </row>
    <row r="1851" spans="4:9" ht="12.75" customHeight="1">
      <c r="D1851" s="79"/>
      <c r="E1851" s="79"/>
      <c r="F1851" s="80"/>
      <c r="G1851" s="80"/>
      <c r="H1851" s="79"/>
      <c r="I1851" s="79"/>
    </row>
    <row r="1852" spans="4:9" ht="12.75" customHeight="1">
      <c r="D1852" s="79"/>
      <c r="E1852" s="79"/>
      <c r="F1852" s="80"/>
      <c r="G1852" s="80"/>
      <c r="H1852" s="79"/>
      <c r="I1852" s="79"/>
    </row>
    <row r="1853" spans="4:9" ht="12.75" customHeight="1">
      <c r="D1853" s="79"/>
      <c r="E1853" s="79"/>
      <c r="F1853" s="80"/>
      <c r="G1853" s="80"/>
      <c r="H1853" s="79"/>
      <c r="I1853" s="79"/>
    </row>
    <row r="1854" spans="4:9" ht="12.75" customHeight="1">
      <c r="D1854" s="79"/>
      <c r="E1854" s="79"/>
      <c r="F1854" s="80"/>
      <c r="G1854" s="80"/>
      <c r="H1854" s="79"/>
      <c r="I1854" s="79"/>
    </row>
    <row r="1855" spans="4:9" ht="12.75" customHeight="1">
      <c r="D1855" s="79"/>
      <c r="E1855" s="79"/>
      <c r="F1855" s="80"/>
      <c r="G1855" s="80"/>
      <c r="H1855" s="79"/>
      <c r="I1855" s="79"/>
    </row>
    <row r="1856" spans="4:9" ht="12.75" customHeight="1">
      <c r="D1856" s="79"/>
      <c r="E1856" s="79"/>
      <c r="F1856" s="80"/>
      <c r="G1856" s="80"/>
      <c r="H1856" s="79"/>
      <c r="I1856" s="79"/>
    </row>
    <row r="1857" spans="4:9" ht="12.75" customHeight="1">
      <c r="D1857" s="79"/>
      <c r="E1857" s="79"/>
      <c r="F1857" s="80"/>
      <c r="G1857" s="80"/>
      <c r="H1857" s="79"/>
      <c r="I1857" s="79"/>
    </row>
    <row r="1858" spans="4:9" ht="12.75" customHeight="1">
      <c r="D1858" s="79"/>
      <c r="E1858" s="79"/>
      <c r="F1858" s="80"/>
      <c r="G1858" s="80"/>
      <c r="H1858" s="79"/>
      <c r="I1858" s="79"/>
    </row>
    <row r="1859" spans="4:9" ht="12.75" customHeight="1">
      <c r="D1859" s="79"/>
      <c r="E1859" s="79"/>
      <c r="F1859" s="80"/>
      <c r="G1859" s="80"/>
      <c r="H1859" s="79"/>
      <c r="I1859" s="79"/>
    </row>
    <row r="1860" spans="4:9" ht="12.75" customHeight="1">
      <c r="D1860" s="79"/>
      <c r="E1860" s="79"/>
      <c r="F1860" s="80"/>
      <c r="G1860" s="80"/>
      <c r="H1860" s="79"/>
      <c r="I1860" s="79"/>
    </row>
    <row r="1861" spans="4:9" ht="12.75" customHeight="1">
      <c r="D1861" s="79"/>
      <c r="E1861" s="79"/>
      <c r="F1861" s="80"/>
      <c r="G1861" s="80"/>
      <c r="H1861" s="79"/>
      <c r="I1861" s="79"/>
    </row>
    <row r="1862" spans="4:9" ht="12.75" customHeight="1">
      <c r="D1862" s="79"/>
      <c r="E1862" s="79"/>
      <c r="F1862" s="80"/>
      <c r="G1862" s="80"/>
      <c r="H1862" s="79"/>
      <c r="I1862" s="79"/>
    </row>
    <row r="1863" spans="4:9" ht="12.75" customHeight="1">
      <c r="D1863" s="79"/>
      <c r="E1863" s="79"/>
      <c r="F1863" s="80"/>
      <c r="G1863" s="80"/>
      <c r="H1863" s="79"/>
      <c r="I1863" s="79"/>
    </row>
    <row r="1864" spans="4:9" ht="12.75" customHeight="1">
      <c r="D1864" s="79"/>
      <c r="E1864" s="79"/>
      <c r="F1864" s="80"/>
      <c r="G1864" s="80"/>
      <c r="H1864" s="79"/>
      <c r="I1864" s="79"/>
    </row>
    <row r="1865" spans="4:9" ht="12.75" customHeight="1">
      <c r="D1865" s="79"/>
      <c r="E1865" s="79"/>
      <c r="F1865" s="80"/>
      <c r="G1865" s="80"/>
      <c r="H1865" s="79"/>
      <c r="I1865" s="79"/>
    </row>
    <row r="1866" spans="4:9" ht="12.75" customHeight="1">
      <c r="D1866" s="79"/>
      <c r="E1866" s="79"/>
      <c r="F1866" s="80"/>
      <c r="G1866" s="80"/>
      <c r="H1866" s="79"/>
      <c r="I1866" s="79"/>
    </row>
    <row r="1867" spans="4:9" ht="12.75" customHeight="1">
      <c r="D1867" s="79"/>
      <c r="E1867" s="79"/>
      <c r="F1867" s="80"/>
      <c r="G1867" s="80"/>
      <c r="H1867" s="79"/>
      <c r="I1867" s="79"/>
    </row>
    <row r="1868" spans="4:9" ht="12.75" customHeight="1">
      <c r="D1868" s="79"/>
      <c r="E1868" s="79"/>
      <c r="F1868" s="80"/>
      <c r="G1868" s="80"/>
      <c r="H1868" s="79"/>
      <c r="I1868" s="79"/>
    </row>
    <row r="1869" spans="4:9" ht="12.75" customHeight="1">
      <c r="D1869" s="79"/>
      <c r="E1869" s="79"/>
      <c r="F1869" s="80"/>
      <c r="G1869" s="80"/>
      <c r="H1869" s="79"/>
      <c r="I1869" s="79"/>
    </row>
    <row r="1870" spans="4:9" ht="12.75" customHeight="1">
      <c r="D1870" s="79"/>
      <c r="E1870" s="79"/>
      <c r="F1870" s="80"/>
      <c r="G1870" s="80"/>
      <c r="H1870" s="79"/>
      <c r="I1870" s="79"/>
    </row>
    <row r="1871" spans="4:9" ht="12.75" customHeight="1">
      <c r="D1871" s="79"/>
      <c r="E1871" s="79"/>
      <c r="F1871" s="80"/>
      <c r="G1871" s="80"/>
      <c r="H1871" s="79"/>
      <c r="I1871" s="79"/>
    </row>
    <row r="1872" spans="4:9" ht="12.75" customHeight="1">
      <c r="D1872" s="79"/>
      <c r="E1872" s="79"/>
      <c r="F1872" s="80"/>
      <c r="G1872" s="80"/>
      <c r="H1872" s="79"/>
      <c r="I1872" s="79"/>
    </row>
    <row r="1873" spans="4:9" ht="12.75" customHeight="1">
      <c r="D1873" s="79"/>
      <c r="E1873" s="79"/>
      <c r="F1873" s="80"/>
      <c r="G1873" s="80"/>
      <c r="H1873" s="79"/>
      <c r="I1873" s="79"/>
    </row>
    <row r="1874" spans="4:9" ht="12.75" customHeight="1">
      <c r="D1874" s="79"/>
      <c r="E1874" s="79"/>
      <c r="F1874" s="80"/>
      <c r="G1874" s="80"/>
      <c r="H1874" s="79"/>
      <c r="I1874" s="79"/>
    </row>
    <row r="1875" spans="4:9" ht="12.75" customHeight="1">
      <c r="D1875" s="79"/>
      <c r="E1875" s="79"/>
      <c r="F1875" s="80"/>
      <c r="G1875" s="80"/>
      <c r="H1875" s="79"/>
      <c r="I1875" s="79"/>
    </row>
    <row r="1876" spans="4:9" ht="12.75" customHeight="1">
      <c r="D1876" s="79"/>
      <c r="E1876" s="79"/>
      <c r="F1876" s="80"/>
      <c r="G1876" s="80"/>
      <c r="H1876" s="79"/>
      <c r="I1876" s="79"/>
    </row>
    <row r="1877" spans="4:9" ht="12.75" customHeight="1">
      <c r="D1877" s="79"/>
      <c r="E1877" s="79"/>
      <c r="F1877" s="80"/>
      <c r="G1877" s="80"/>
      <c r="H1877" s="79"/>
      <c r="I1877" s="79"/>
    </row>
    <row r="1878" spans="4:9" ht="12.75" customHeight="1">
      <c r="D1878" s="79"/>
      <c r="E1878" s="79"/>
      <c r="F1878" s="80"/>
      <c r="G1878" s="80"/>
      <c r="H1878" s="79"/>
      <c r="I1878" s="79"/>
    </row>
    <row r="1879" spans="4:9" ht="12.75" customHeight="1">
      <c r="D1879" s="79"/>
      <c r="E1879" s="79"/>
      <c r="F1879" s="80"/>
      <c r="G1879" s="80"/>
      <c r="H1879" s="79"/>
      <c r="I1879" s="79"/>
    </row>
    <row r="1880" spans="4:9" ht="12.75" customHeight="1">
      <c r="D1880" s="79"/>
      <c r="E1880" s="79"/>
      <c r="F1880" s="80"/>
      <c r="G1880" s="80"/>
      <c r="H1880" s="79"/>
      <c r="I1880" s="79"/>
    </row>
    <row r="1881" spans="4:9" ht="12.75" customHeight="1">
      <c r="D1881" s="79"/>
      <c r="E1881" s="79"/>
      <c r="F1881" s="80"/>
      <c r="G1881" s="80"/>
      <c r="H1881" s="79"/>
      <c r="I1881" s="79"/>
    </row>
    <row r="1882" spans="4:9" ht="12.75" customHeight="1">
      <c r="D1882" s="79"/>
      <c r="E1882" s="79"/>
      <c r="F1882" s="80"/>
      <c r="G1882" s="80"/>
      <c r="H1882" s="79"/>
      <c r="I1882" s="79"/>
    </row>
    <row r="1883" spans="4:9" ht="12.75" customHeight="1">
      <c r="D1883" s="79"/>
      <c r="E1883" s="79"/>
      <c r="F1883" s="80"/>
      <c r="G1883" s="80"/>
      <c r="H1883" s="79"/>
      <c r="I1883" s="79"/>
    </row>
    <row r="1884" spans="4:9" ht="12.75" customHeight="1">
      <c r="D1884" s="79"/>
      <c r="E1884" s="79"/>
      <c r="F1884" s="80"/>
      <c r="G1884" s="80"/>
      <c r="H1884" s="79"/>
      <c r="I1884" s="79"/>
    </row>
    <row r="1885" spans="4:9" ht="12.75" customHeight="1">
      <c r="D1885" s="79"/>
      <c r="E1885" s="79"/>
      <c r="F1885" s="80"/>
      <c r="G1885" s="80"/>
      <c r="H1885" s="79"/>
      <c r="I1885" s="79"/>
    </row>
    <row r="1886" spans="4:9" ht="12.75" customHeight="1">
      <c r="D1886" s="79"/>
      <c r="E1886" s="79"/>
      <c r="F1886" s="80"/>
      <c r="G1886" s="80"/>
      <c r="H1886" s="79"/>
      <c r="I1886" s="79"/>
    </row>
    <row r="1887" spans="4:9" ht="12.75" customHeight="1">
      <c r="D1887" s="79"/>
      <c r="E1887" s="79"/>
      <c r="F1887" s="80"/>
      <c r="G1887" s="80"/>
      <c r="H1887" s="79"/>
      <c r="I1887" s="79"/>
    </row>
    <row r="1888" spans="4:9" ht="12.75" customHeight="1">
      <c r="D1888" s="79"/>
      <c r="E1888" s="79"/>
      <c r="F1888" s="80"/>
      <c r="G1888" s="80"/>
      <c r="H1888" s="79"/>
      <c r="I1888" s="79"/>
    </row>
    <row r="1889" spans="4:9" ht="12.75" customHeight="1">
      <c r="D1889" s="79"/>
      <c r="E1889" s="79"/>
      <c r="F1889" s="80"/>
      <c r="G1889" s="80"/>
      <c r="H1889" s="79"/>
      <c r="I1889" s="79"/>
    </row>
    <row r="1890" spans="4:9" ht="12.75" customHeight="1">
      <c r="D1890" s="79"/>
      <c r="E1890" s="79"/>
      <c r="F1890" s="80"/>
      <c r="G1890" s="80"/>
      <c r="H1890" s="79"/>
      <c r="I1890" s="79"/>
    </row>
    <row r="1891" spans="4:9" ht="12.75" customHeight="1">
      <c r="D1891" s="79"/>
      <c r="E1891" s="79"/>
      <c r="F1891" s="80"/>
      <c r="G1891" s="80"/>
      <c r="H1891" s="79"/>
      <c r="I1891" s="79"/>
    </row>
    <row r="1892" spans="4:9" ht="12.75" customHeight="1">
      <c r="D1892" s="79"/>
      <c r="E1892" s="79"/>
      <c r="F1892" s="80"/>
      <c r="G1892" s="80"/>
      <c r="H1892" s="79"/>
      <c r="I1892" s="79"/>
    </row>
    <row r="1893" spans="4:9" ht="12.75" customHeight="1">
      <c r="D1893" s="79"/>
      <c r="E1893" s="79"/>
      <c r="F1893" s="80"/>
      <c r="G1893" s="80"/>
      <c r="H1893" s="79"/>
      <c r="I1893" s="79"/>
    </row>
    <row r="1894" spans="4:9" ht="12.75" customHeight="1">
      <c r="D1894" s="79"/>
      <c r="E1894" s="79"/>
      <c r="F1894" s="80"/>
      <c r="G1894" s="80"/>
      <c r="H1894" s="79"/>
      <c r="I1894" s="79"/>
    </row>
    <row r="1895" spans="4:9" ht="12.75" customHeight="1">
      <c r="D1895" s="79"/>
      <c r="E1895" s="79"/>
      <c r="F1895" s="80"/>
      <c r="G1895" s="80"/>
      <c r="H1895" s="79"/>
      <c r="I1895" s="79"/>
    </row>
    <row r="1896" spans="4:9" ht="12.75" customHeight="1">
      <c r="D1896" s="79"/>
      <c r="E1896" s="79"/>
      <c r="F1896" s="80"/>
      <c r="G1896" s="80"/>
      <c r="H1896" s="79"/>
      <c r="I1896" s="79"/>
    </row>
    <row r="1897" spans="4:9" ht="12.75" customHeight="1">
      <c r="D1897" s="79"/>
      <c r="E1897" s="79"/>
      <c r="F1897" s="80"/>
      <c r="G1897" s="80"/>
      <c r="H1897" s="79"/>
      <c r="I1897" s="79"/>
    </row>
    <row r="1898" spans="4:9" ht="12.75" customHeight="1">
      <c r="D1898" s="79"/>
      <c r="E1898" s="79"/>
      <c r="F1898" s="80"/>
      <c r="G1898" s="80"/>
      <c r="H1898" s="79"/>
      <c r="I1898" s="79"/>
    </row>
    <row r="1899" spans="4:9" ht="12.75" customHeight="1">
      <c r="D1899" s="79"/>
      <c r="E1899" s="79"/>
      <c r="F1899" s="80"/>
      <c r="G1899" s="80"/>
      <c r="H1899" s="79"/>
      <c r="I1899" s="79"/>
    </row>
    <row r="1900" spans="4:9" ht="12.75" customHeight="1">
      <c r="D1900" s="79"/>
      <c r="E1900" s="79"/>
      <c r="F1900" s="80"/>
      <c r="G1900" s="80"/>
      <c r="H1900" s="79"/>
      <c r="I1900" s="79"/>
    </row>
    <row r="1901" spans="4:9" ht="12.75" customHeight="1">
      <c r="D1901" s="79"/>
      <c r="E1901" s="79"/>
      <c r="F1901" s="80"/>
      <c r="G1901" s="80"/>
      <c r="H1901" s="79"/>
      <c r="I1901" s="79"/>
    </row>
    <row r="1902" spans="4:9" ht="12.75" customHeight="1">
      <c r="D1902" s="79"/>
      <c r="E1902" s="79"/>
      <c r="F1902" s="80"/>
      <c r="G1902" s="80"/>
      <c r="H1902" s="79"/>
      <c r="I1902" s="79"/>
    </row>
    <row r="1903" spans="4:9" ht="12.75" customHeight="1">
      <c r="D1903" s="79"/>
      <c r="E1903" s="79"/>
      <c r="F1903" s="80"/>
      <c r="G1903" s="80"/>
      <c r="H1903" s="79"/>
      <c r="I1903" s="79"/>
    </row>
    <row r="1904" spans="4:9" ht="12.75" customHeight="1">
      <c r="D1904" s="79"/>
      <c r="E1904" s="79"/>
      <c r="F1904" s="80"/>
      <c r="G1904" s="80"/>
      <c r="H1904" s="79"/>
      <c r="I1904" s="79"/>
    </row>
    <row r="1905" spans="4:9" ht="12.75" customHeight="1">
      <c r="D1905" s="79"/>
      <c r="E1905" s="79"/>
      <c r="F1905" s="80"/>
      <c r="G1905" s="80"/>
      <c r="H1905" s="79"/>
      <c r="I1905" s="79"/>
    </row>
    <row r="1906" spans="4:9" ht="12.75" customHeight="1">
      <c r="D1906" s="79"/>
      <c r="E1906" s="79"/>
      <c r="F1906" s="80"/>
      <c r="G1906" s="80"/>
      <c r="H1906" s="79"/>
      <c r="I1906" s="79"/>
    </row>
    <row r="1907" spans="4:9" ht="12.75" customHeight="1">
      <c r="D1907" s="79"/>
      <c r="E1907" s="79"/>
      <c r="F1907" s="80"/>
      <c r="G1907" s="80"/>
      <c r="H1907" s="79"/>
      <c r="I1907" s="79"/>
    </row>
    <row r="1908" spans="4:9" ht="12.75" customHeight="1">
      <c r="D1908" s="79"/>
      <c r="E1908" s="79"/>
      <c r="F1908" s="80"/>
      <c r="G1908" s="80"/>
      <c r="H1908" s="79"/>
      <c r="I1908" s="79"/>
    </row>
    <row r="1909" spans="4:9" ht="12.75" customHeight="1">
      <c r="D1909" s="79"/>
      <c r="E1909" s="79"/>
      <c r="F1909" s="80"/>
      <c r="G1909" s="80"/>
      <c r="H1909" s="79"/>
      <c r="I1909" s="79"/>
    </row>
    <row r="1910" spans="4:9" ht="12.75" customHeight="1">
      <c r="D1910" s="79"/>
      <c r="E1910" s="79"/>
      <c r="F1910" s="80"/>
      <c r="G1910" s="80"/>
      <c r="H1910" s="79"/>
      <c r="I1910" s="79"/>
    </row>
    <row r="1911" spans="4:9" ht="12.75" customHeight="1">
      <c r="D1911" s="79"/>
      <c r="E1911" s="79"/>
      <c r="F1911" s="80"/>
      <c r="G1911" s="80"/>
      <c r="H1911" s="79"/>
      <c r="I1911" s="79"/>
    </row>
    <row r="1912" spans="4:9" ht="12.75" customHeight="1">
      <c r="D1912" s="79"/>
      <c r="E1912" s="79"/>
      <c r="F1912" s="80"/>
      <c r="G1912" s="80"/>
      <c r="H1912" s="79"/>
      <c r="I1912" s="79"/>
    </row>
    <row r="1913" spans="4:9" ht="12.75" customHeight="1">
      <c r="D1913" s="79"/>
      <c r="E1913" s="79"/>
      <c r="F1913" s="80"/>
      <c r="G1913" s="80"/>
      <c r="H1913" s="79"/>
      <c r="I1913" s="79"/>
    </row>
    <row r="1914" spans="4:9" ht="12.75" customHeight="1">
      <c r="D1914" s="79"/>
      <c r="E1914" s="79"/>
      <c r="F1914" s="80"/>
      <c r="G1914" s="80"/>
      <c r="H1914" s="79"/>
      <c r="I1914" s="79"/>
    </row>
    <row r="1915" spans="4:9" ht="12.75" customHeight="1">
      <c r="D1915" s="79"/>
      <c r="E1915" s="79"/>
      <c r="F1915" s="80"/>
      <c r="G1915" s="80"/>
      <c r="H1915" s="79"/>
      <c r="I1915" s="79"/>
    </row>
    <row r="1916" spans="4:9" ht="12.75" customHeight="1">
      <c r="D1916" s="79"/>
      <c r="E1916" s="79"/>
      <c r="F1916" s="80"/>
      <c r="G1916" s="80"/>
      <c r="H1916" s="79"/>
      <c r="I1916" s="79"/>
    </row>
    <row r="1917" spans="4:9" ht="12.75" customHeight="1">
      <c r="D1917" s="79"/>
      <c r="E1917" s="79"/>
      <c r="F1917" s="80"/>
      <c r="G1917" s="80"/>
      <c r="H1917" s="79"/>
      <c r="I1917" s="79"/>
    </row>
    <row r="1918" spans="4:9" ht="12.75" customHeight="1">
      <c r="D1918" s="79"/>
      <c r="E1918" s="79"/>
      <c r="F1918" s="80"/>
      <c r="G1918" s="80"/>
      <c r="H1918" s="79"/>
      <c r="I1918" s="79"/>
    </row>
    <row r="1919" spans="4:9" ht="12.75" customHeight="1">
      <c r="D1919" s="79"/>
      <c r="E1919" s="79"/>
      <c r="F1919" s="80"/>
      <c r="G1919" s="80"/>
      <c r="H1919" s="79"/>
      <c r="I1919" s="79"/>
    </row>
    <row r="1920" spans="4:9" ht="12.75" customHeight="1">
      <c r="D1920" s="79"/>
      <c r="E1920" s="79"/>
      <c r="F1920" s="80"/>
      <c r="G1920" s="80"/>
      <c r="H1920" s="79"/>
      <c r="I1920" s="79"/>
    </row>
    <row r="1921" spans="4:9" ht="12.75" customHeight="1">
      <c r="D1921" s="79"/>
      <c r="E1921" s="79"/>
      <c r="F1921" s="80"/>
      <c r="G1921" s="80"/>
      <c r="H1921" s="79"/>
      <c r="I1921" s="79"/>
    </row>
    <row r="1922" spans="4:9" ht="12.75" customHeight="1">
      <c r="D1922" s="79"/>
      <c r="E1922" s="79"/>
      <c r="F1922" s="80"/>
      <c r="G1922" s="80"/>
      <c r="H1922" s="79"/>
      <c r="I1922" s="79"/>
    </row>
    <row r="1923" spans="4:9" ht="12.75" customHeight="1">
      <c r="D1923" s="79"/>
      <c r="E1923" s="79"/>
      <c r="F1923" s="80"/>
      <c r="G1923" s="80"/>
      <c r="H1923" s="79"/>
      <c r="I1923" s="79"/>
    </row>
    <row r="1924" spans="4:9" ht="12.75" customHeight="1">
      <c r="D1924" s="79"/>
      <c r="E1924" s="79"/>
      <c r="F1924" s="80"/>
      <c r="G1924" s="80"/>
      <c r="H1924" s="79"/>
      <c r="I1924" s="79"/>
    </row>
    <row r="1925" spans="4:9" ht="12.75" customHeight="1">
      <c r="D1925" s="79"/>
      <c r="E1925" s="79"/>
      <c r="F1925" s="80"/>
      <c r="G1925" s="80"/>
      <c r="H1925" s="79"/>
      <c r="I1925" s="79"/>
    </row>
    <row r="1926" spans="4:9" ht="12.75" customHeight="1">
      <c r="D1926" s="79"/>
      <c r="E1926" s="79"/>
      <c r="F1926" s="80"/>
      <c r="G1926" s="80"/>
      <c r="H1926" s="79"/>
      <c r="I1926" s="79"/>
    </row>
    <row r="1927" spans="4:9" ht="12.75" customHeight="1">
      <c r="D1927" s="79"/>
      <c r="E1927" s="79"/>
      <c r="F1927" s="80"/>
      <c r="G1927" s="80"/>
      <c r="H1927" s="79"/>
      <c r="I1927" s="79"/>
    </row>
    <row r="1928" spans="4:9" ht="12.75" customHeight="1">
      <c r="D1928" s="79"/>
      <c r="E1928" s="79"/>
      <c r="F1928" s="80"/>
      <c r="G1928" s="80"/>
      <c r="H1928" s="79"/>
      <c r="I1928" s="79"/>
    </row>
    <row r="1929" spans="4:9" ht="12.75" customHeight="1">
      <c r="D1929" s="79"/>
      <c r="E1929" s="79"/>
      <c r="F1929" s="80"/>
      <c r="G1929" s="80"/>
      <c r="H1929" s="79"/>
      <c r="I1929" s="79"/>
    </row>
    <row r="1930" spans="4:9" ht="12.75" customHeight="1">
      <c r="D1930" s="79"/>
      <c r="E1930" s="79"/>
      <c r="F1930" s="80"/>
      <c r="G1930" s="80"/>
      <c r="H1930" s="79"/>
      <c r="I1930" s="79"/>
    </row>
    <row r="1931" spans="4:9" ht="12.75" customHeight="1">
      <c r="D1931" s="79"/>
      <c r="E1931" s="79"/>
      <c r="F1931" s="80"/>
      <c r="G1931" s="80"/>
      <c r="H1931" s="79"/>
      <c r="I1931" s="79"/>
    </row>
    <row r="1932" spans="4:9" ht="12.75" customHeight="1">
      <c r="D1932" s="79"/>
      <c r="E1932" s="79"/>
      <c r="F1932" s="80"/>
      <c r="G1932" s="80"/>
      <c r="H1932" s="79"/>
      <c r="I1932" s="79"/>
    </row>
    <row r="1933" spans="4:9" ht="12.75" customHeight="1">
      <c r="D1933" s="79"/>
      <c r="E1933" s="79"/>
      <c r="F1933" s="80"/>
      <c r="G1933" s="80"/>
      <c r="H1933" s="79"/>
      <c r="I1933" s="79"/>
    </row>
    <row r="1934" spans="4:9" ht="12.75" customHeight="1">
      <c r="D1934" s="79"/>
      <c r="E1934" s="79"/>
      <c r="F1934" s="80"/>
      <c r="G1934" s="80"/>
      <c r="H1934" s="79"/>
      <c r="I1934" s="79"/>
    </row>
    <row r="1935" spans="4:9" ht="12.75" customHeight="1">
      <c r="D1935" s="79"/>
      <c r="E1935" s="79"/>
      <c r="F1935" s="80"/>
      <c r="G1935" s="80"/>
      <c r="H1935" s="79"/>
      <c r="I1935" s="79"/>
    </row>
    <row r="1936" spans="4:9" ht="12.75" customHeight="1">
      <c r="D1936" s="79"/>
      <c r="E1936" s="79"/>
      <c r="F1936" s="80"/>
      <c r="G1936" s="80"/>
      <c r="H1936" s="79"/>
      <c r="I1936" s="79"/>
    </row>
    <row r="1937" spans="4:9" ht="12.75" customHeight="1">
      <c r="D1937" s="79"/>
      <c r="E1937" s="79"/>
      <c r="F1937" s="80"/>
      <c r="G1937" s="80"/>
      <c r="H1937" s="79"/>
      <c r="I1937" s="79"/>
    </row>
    <row r="1938" spans="4:9" ht="12.75" customHeight="1">
      <c r="D1938" s="79"/>
      <c r="E1938" s="79"/>
      <c r="F1938" s="80"/>
      <c r="G1938" s="80"/>
      <c r="H1938" s="79"/>
      <c r="I1938" s="79"/>
    </row>
    <row r="1939" spans="4:9" ht="12.75" customHeight="1">
      <c r="D1939" s="79"/>
      <c r="E1939" s="79"/>
      <c r="F1939" s="80"/>
      <c r="G1939" s="80"/>
      <c r="H1939" s="79"/>
      <c r="I1939" s="79"/>
    </row>
    <row r="1940" spans="4:9" ht="12.75" customHeight="1">
      <c r="D1940" s="79"/>
      <c r="E1940" s="79"/>
      <c r="F1940" s="80"/>
      <c r="G1940" s="80"/>
      <c r="H1940" s="79"/>
      <c r="I1940" s="79"/>
    </row>
    <row r="1941" spans="4:9" ht="12.75" customHeight="1">
      <c r="D1941" s="79"/>
      <c r="E1941" s="79"/>
      <c r="F1941" s="80"/>
      <c r="G1941" s="80"/>
      <c r="H1941" s="79"/>
      <c r="I1941" s="79"/>
    </row>
    <row r="1942" spans="4:9" ht="12.75" customHeight="1">
      <c r="D1942" s="79"/>
      <c r="E1942" s="79"/>
      <c r="F1942" s="80"/>
      <c r="G1942" s="80"/>
      <c r="H1942" s="79"/>
      <c r="I1942" s="79"/>
    </row>
    <row r="1943" spans="4:9" ht="12.75" customHeight="1">
      <c r="D1943" s="79"/>
      <c r="E1943" s="79"/>
      <c r="F1943" s="80"/>
      <c r="G1943" s="80"/>
      <c r="H1943" s="79"/>
      <c r="I1943" s="79"/>
    </row>
    <row r="1944" spans="4:9" ht="12.75" customHeight="1">
      <c r="D1944" s="79"/>
      <c r="E1944" s="79"/>
      <c r="F1944" s="80"/>
      <c r="G1944" s="80"/>
      <c r="H1944" s="79"/>
      <c r="I1944" s="79"/>
    </row>
    <row r="1945" spans="4:9" ht="12.75" customHeight="1">
      <c r="D1945" s="79"/>
      <c r="E1945" s="79"/>
      <c r="F1945" s="80"/>
      <c r="G1945" s="80"/>
      <c r="H1945" s="79"/>
      <c r="I1945" s="79"/>
    </row>
    <row r="1946" spans="4:9" ht="12.75" customHeight="1">
      <c r="D1946" s="79"/>
      <c r="E1946" s="79"/>
      <c r="F1946" s="80"/>
      <c r="G1946" s="80"/>
      <c r="H1946" s="79"/>
      <c r="I1946" s="79"/>
    </row>
    <row r="1947" spans="4:9" ht="12.75" customHeight="1">
      <c r="D1947" s="79"/>
      <c r="E1947" s="79"/>
      <c r="F1947" s="80"/>
      <c r="G1947" s="80"/>
      <c r="H1947" s="79"/>
      <c r="I1947" s="79"/>
    </row>
    <row r="1948" spans="4:9" ht="12.75" customHeight="1">
      <c r="D1948" s="79"/>
      <c r="E1948" s="79"/>
      <c r="F1948" s="80"/>
      <c r="G1948" s="80"/>
      <c r="H1948" s="79"/>
      <c r="I1948" s="79"/>
    </row>
    <row r="1949" spans="4:9" ht="12.75" customHeight="1">
      <c r="D1949" s="79"/>
      <c r="E1949" s="79"/>
      <c r="F1949" s="80"/>
      <c r="G1949" s="80"/>
      <c r="H1949" s="79"/>
      <c r="I1949" s="79"/>
    </row>
    <row r="1950" spans="4:9" ht="12.75" customHeight="1">
      <c r="D1950" s="79"/>
      <c r="E1950" s="79"/>
      <c r="F1950" s="80"/>
      <c r="G1950" s="80"/>
      <c r="H1950" s="79"/>
      <c r="I1950" s="79"/>
    </row>
    <row r="1951" spans="4:9" ht="12.75" customHeight="1">
      <c r="D1951" s="79"/>
      <c r="E1951" s="79"/>
      <c r="F1951" s="80"/>
      <c r="G1951" s="80"/>
      <c r="H1951" s="79"/>
      <c r="I1951" s="79"/>
    </row>
    <row r="1952" spans="4:9" ht="12.75" customHeight="1">
      <c r="D1952" s="79"/>
      <c r="E1952" s="79"/>
      <c r="F1952" s="80"/>
      <c r="G1952" s="80"/>
      <c r="H1952" s="79"/>
      <c r="I1952" s="79"/>
    </row>
    <row r="1953" spans="4:9" ht="12.75" customHeight="1">
      <c r="D1953" s="79"/>
      <c r="E1953" s="79"/>
      <c r="F1953" s="80"/>
      <c r="G1953" s="80"/>
      <c r="H1953" s="79"/>
      <c r="I1953" s="79"/>
    </row>
    <row r="1954" spans="4:9" ht="12.75" customHeight="1">
      <c r="D1954" s="79"/>
      <c r="E1954" s="79"/>
      <c r="F1954" s="80"/>
      <c r="G1954" s="80"/>
      <c r="H1954" s="79"/>
      <c r="I1954" s="79"/>
    </row>
    <row r="1955" spans="4:9" ht="12.75" customHeight="1">
      <c r="D1955" s="79"/>
      <c r="E1955" s="79"/>
      <c r="F1955" s="80"/>
      <c r="G1955" s="80"/>
      <c r="H1955" s="79"/>
      <c r="I1955" s="79"/>
    </row>
    <row r="1956" spans="4:9" ht="12.75" customHeight="1">
      <c r="D1956" s="79"/>
      <c r="E1956" s="79"/>
      <c r="F1956" s="80"/>
      <c r="G1956" s="80"/>
      <c r="H1956" s="79"/>
      <c r="I1956" s="79"/>
    </row>
    <row r="1957" spans="4:9" ht="12.75" customHeight="1">
      <c r="D1957" s="79"/>
      <c r="E1957" s="79"/>
      <c r="F1957" s="80"/>
      <c r="G1957" s="80"/>
      <c r="H1957" s="79"/>
      <c r="I1957" s="79"/>
    </row>
    <row r="1958" spans="4:9" ht="12.75" customHeight="1">
      <c r="D1958" s="79"/>
      <c r="E1958" s="79"/>
      <c r="F1958" s="80"/>
      <c r="G1958" s="80"/>
      <c r="H1958" s="79"/>
      <c r="I1958" s="79"/>
    </row>
    <row r="1959" spans="4:9" ht="12.75" customHeight="1">
      <c r="D1959" s="79"/>
      <c r="E1959" s="79"/>
      <c r="F1959" s="80"/>
      <c r="G1959" s="80"/>
      <c r="H1959" s="79"/>
      <c r="I1959" s="79"/>
    </row>
    <row r="1960" spans="4:9" ht="12.75" customHeight="1">
      <c r="D1960" s="79"/>
      <c r="E1960" s="79"/>
      <c r="F1960" s="80"/>
      <c r="G1960" s="80"/>
      <c r="H1960" s="79"/>
      <c r="I1960" s="79"/>
    </row>
    <row r="1961" spans="4:9" ht="12.75" customHeight="1">
      <c r="D1961" s="79"/>
      <c r="E1961" s="79"/>
      <c r="F1961" s="80"/>
      <c r="G1961" s="80"/>
      <c r="H1961" s="79"/>
      <c r="I1961" s="79"/>
    </row>
    <row r="1962" spans="4:9" ht="12.75" customHeight="1">
      <c r="D1962" s="79"/>
      <c r="E1962" s="79"/>
      <c r="F1962" s="80"/>
      <c r="G1962" s="80"/>
      <c r="H1962" s="79"/>
      <c r="I1962" s="79"/>
    </row>
    <row r="1963" spans="4:9" ht="12.75" customHeight="1">
      <c r="D1963" s="79"/>
      <c r="E1963" s="79"/>
      <c r="F1963" s="80"/>
      <c r="G1963" s="80"/>
      <c r="H1963" s="79"/>
      <c r="I1963" s="79"/>
    </row>
    <row r="1964" spans="4:9" ht="12.75" customHeight="1">
      <c r="D1964" s="79"/>
      <c r="E1964" s="79"/>
      <c r="F1964" s="80"/>
      <c r="G1964" s="80"/>
      <c r="H1964" s="79"/>
      <c r="I1964" s="79"/>
    </row>
    <row r="1965" spans="4:9" ht="12.75" customHeight="1">
      <c r="D1965" s="79"/>
      <c r="E1965" s="79"/>
      <c r="F1965" s="80"/>
      <c r="G1965" s="80"/>
      <c r="H1965" s="79"/>
      <c r="I1965" s="79"/>
    </row>
    <row r="1966" spans="4:9" ht="12.75" customHeight="1">
      <c r="D1966" s="79"/>
      <c r="E1966" s="79"/>
      <c r="F1966" s="80"/>
      <c r="G1966" s="80"/>
      <c r="H1966" s="79"/>
      <c r="I1966" s="79"/>
    </row>
    <row r="1967" spans="4:9" ht="12.75" customHeight="1">
      <c r="D1967" s="79"/>
      <c r="E1967" s="79"/>
      <c r="F1967" s="80"/>
      <c r="G1967" s="80"/>
      <c r="H1967" s="79"/>
      <c r="I1967" s="79"/>
    </row>
    <row r="1968" spans="4:9" ht="12.75" customHeight="1">
      <c r="D1968" s="79"/>
      <c r="E1968" s="79"/>
      <c r="F1968" s="80"/>
      <c r="G1968" s="80"/>
      <c r="H1968" s="79"/>
      <c r="I1968" s="79"/>
    </row>
    <row r="1969" spans="4:9" ht="12.75" customHeight="1">
      <c r="D1969" s="79"/>
      <c r="E1969" s="79"/>
      <c r="F1969" s="80"/>
      <c r="G1969" s="80"/>
      <c r="H1969" s="79"/>
      <c r="I1969" s="79"/>
    </row>
    <row r="1970" spans="4:9" ht="12.75" customHeight="1">
      <c r="D1970" s="79"/>
      <c r="E1970" s="79"/>
      <c r="F1970" s="80"/>
      <c r="G1970" s="80"/>
      <c r="H1970" s="79"/>
      <c r="I1970" s="79"/>
    </row>
    <row r="1971" spans="4:9" ht="12.75" customHeight="1">
      <c r="D1971" s="79"/>
      <c r="E1971" s="79"/>
      <c r="F1971" s="80"/>
      <c r="G1971" s="80"/>
      <c r="H1971" s="79"/>
      <c r="I1971" s="79"/>
    </row>
    <row r="1972" spans="4:9" ht="12.75" customHeight="1">
      <c r="D1972" s="79"/>
      <c r="E1972" s="79"/>
      <c r="F1972" s="80"/>
      <c r="G1972" s="80"/>
      <c r="H1972" s="79"/>
      <c r="I1972" s="79"/>
    </row>
    <row r="1973" spans="4:9" ht="12.75" customHeight="1">
      <c r="D1973" s="79"/>
      <c r="E1973" s="79"/>
      <c r="F1973" s="80"/>
      <c r="G1973" s="80"/>
      <c r="H1973" s="79"/>
      <c r="I1973" s="79"/>
    </row>
    <row r="1974" spans="4:9" ht="12.75" customHeight="1">
      <c r="D1974" s="79"/>
      <c r="E1974" s="79"/>
      <c r="F1974" s="80"/>
      <c r="G1974" s="80"/>
      <c r="H1974" s="79"/>
      <c r="I1974" s="79"/>
    </row>
    <row r="1975" spans="4:9" ht="12.75" customHeight="1">
      <c r="D1975" s="79"/>
      <c r="E1975" s="79"/>
      <c r="F1975" s="80"/>
      <c r="G1975" s="80"/>
      <c r="H1975" s="79"/>
      <c r="I1975" s="79"/>
    </row>
    <row r="1976" spans="4:9" ht="12.75" customHeight="1">
      <c r="D1976" s="79"/>
      <c r="E1976" s="79"/>
      <c r="F1976" s="80"/>
      <c r="G1976" s="80"/>
      <c r="H1976" s="79"/>
      <c r="I1976" s="79"/>
    </row>
    <row r="1977" spans="4:9" ht="12.75" customHeight="1">
      <c r="D1977" s="79"/>
      <c r="E1977" s="79"/>
      <c r="F1977" s="80"/>
      <c r="G1977" s="80"/>
      <c r="H1977" s="79"/>
      <c r="I1977" s="79"/>
    </row>
    <row r="1978" spans="4:9" ht="12.75" customHeight="1">
      <c r="D1978" s="79"/>
      <c r="E1978" s="79"/>
      <c r="F1978" s="80"/>
      <c r="G1978" s="80"/>
      <c r="H1978" s="79"/>
      <c r="I1978" s="79"/>
    </row>
    <row r="1979" spans="4:9" ht="12.75" customHeight="1">
      <c r="D1979" s="79"/>
      <c r="E1979" s="79"/>
      <c r="F1979" s="80"/>
      <c r="G1979" s="80"/>
      <c r="H1979" s="79"/>
      <c r="I1979" s="79"/>
    </row>
    <row r="1980" spans="4:9" ht="12.75" customHeight="1">
      <c r="D1980" s="79"/>
      <c r="E1980" s="79"/>
      <c r="F1980" s="80"/>
      <c r="G1980" s="80"/>
      <c r="H1980" s="79"/>
      <c r="I1980" s="79"/>
    </row>
    <row r="1981" spans="4:9" ht="12.75" customHeight="1">
      <c r="D1981" s="79"/>
      <c r="E1981" s="79"/>
      <c r="F1981" s="80"/>
      <c r="G1981" s="80"/>
      <c r="H1981" s="79"/>
      <c r="I1981" s="79"/>
    </row>
    <row r="1982" spans="4:9" ht="12.75" customHeight="1">
      <c r="D1982" s="79"/>
      <c r="E1982" s="79"/>
      <c r="F1982" s="80"/>
      <c r="G1982" s="80"/>
      <c r="H1982" s="79"/>
      <c r="I1982" s="79"/>
    </row>
    <row r="1983" spans="4:9" ht="12.75" customHeight="1">
      <c r="D1983" s="79"/>
      <c r="E1983" s="79"/>
      <c r="F1983" s="80"/>
      <c r="G1983" s="80"/>
      <c r="H1983" s="79"/>
      <c r="I1983" s="79"/>
    </row>
    <row r="1984" spans="4:9" ht="12.75" customHeight="1">
      <c r="D1984" s="79"/>
      <c r="E1984" s="79"/>
      <c r="F1984" s="80"/>
      <c r="G1984" s="80"/>
      <c r="H1984" s="79"/>
      <c r="I1984" s="79"/>
    </row>
    <row r="1985" spans="4:9" ht="12.75" customHeight="1">
      <c r="D1985" s="79"/>
      <c r="E1985" s="79"/>
      <c r="F1985" s="80"/>
      <c r="G1985" s="80"/>
      <c r="H1985" s="79"/>
      <c r="I1985" s="79"/>
    </row>
    <row r="1986" spans="4:9" ht="12.75" customHeight="1">
      <c r="D1986" s="79"/>
      <c r="E1986" s="79"/>
      <c r="F1986" s="80"/>
      <c r="G1986" s="80"/>
      <c r="H1986" s="79"/>
      <c r="I1986" s="79"/>
    </row>
    <row r="1987" spans="4:9" ht="12.75" customHeight="1">
      <c r="D1987" s="79"/>
      <c r="E1987" s="79"/>
      <c r="F1987" s="80"/>
      <c r="G1987" s="80"/>
      <c r="H1987" s="79"/>
      <c r="I1987" s="79"/>
    </row>
    <row r="1988" spans="4:9" ht="12.75" customHeight="1">
      <c r="D1988" s="79"/>
      <c r="E1988" s="79"/>
      <c r="F1988" s="80"/>
      <c r="G1988" s="80"/>
      <c r="H1988" s="79"/>
      <c r="I1988" s="79"/>
    </row>
    <row r="1989" spans="4:9" ht="12.75" customHeight="1">
      <c r="D1989" s="79"/>
      <c r="E1989" s="79"/>
      <c r="F1989" s="80"/>
      <c r="G1989" s="80"/>
      <c r="H1989" s="79"/>
      <c r="I1989" s="79"/>
    </row>
    <row r="1990" spans="4:9" ht="12.75" customHeight="1">
      <c r="D1990" s="79"/>
      <c r="E1990" s="79"/>
      <c r="F1990" s="80"/>
      <c r="G1990" s="80"/>
      <c r="H1990" s="79"/>
      <c r="I1990" s="79"/>
    </row>
    <row r="1991" spans="4:9" ht="12.75" customHeight="1">
      <c r="D1991" s="79"/>
      <c r="E1991" s="79"/>
      <c r="F1991" s="80"/>
      <c r="G1991" s="80"/>
      <c r="H1991" s="79"/>
      <c r="I1991" s="79"/>
    </row>
    <row r="1992" spans="4:9" ht="12.75" customHeight="1">
      <c r="D1992" s="79"/>
      <c r="E1992" s="79"/>
      <c r="F1992" s="80"/>
      <c r="G1992" s="80"/>
      <c r="H1992" s="79"/>
      <c r="I1992" s="79"/>
    </row>
    <row r="1993" spans="4:9" ht="12.75" customHeight="1">
      <c r="D1993" s="79"/>
      <c r="E1993" s="79"/>
      <c r="F1993" s="80"/>
      <c r="G1993" s="80"/>
      <c r="H1993" s="79"/>
      <c r="I1993" s="79"/>
    </row>
    <row r="1994" spans="4:9" ht="12.75" customHeight="1">
      <c r="D1994" s="79"/>
      <c r="E1994" s="79"/>
      <c r="F1994" s="80"/>
      <c r="G1994" s="80"/>
      <c r="H1994" s="79"/>
      <c r="I1994" s="79"/>
    </row>
    <row r="1995" spans="4:9" ht="12.75" customHeight="1">
      <c r="D1995" s="79"/>
      <c r="E1995" s="79"/>
      <c r="F1995" s="80"/>
      <c r="G1995" s="80"/>
      <c r="H1995" s="79"/>
      <c r="I1995" s="79"/>
    </row>
    <row r="1996" spans="4:9" ht="12.75" customHeight="1">
      <c r="D1996" s="79"/>
      <c r="E1996" s="79"/>
      <c r="F1996" s="80"/>
      <c r="G1996" s="80"/>
      <c r="H1996" s="79"/>
      <c r="I1996" s="79"/>
    </row>
    <row r="1997" spans="4:9" ht="12.75" customHeight="1">
      <c r="D1997" s="79"/>
      <c r="E1997" s="79"/>
      <c r="F1997" s="80"/>
      <c r="G1997" s="80"/>
      <c r="H1997" s="79"/>
      <c r="I1997" s="79"/>
    </row>
    <row r="1998" spans="4:9" ht="12.75" customHeight="1">
      <c r="D1998" s="79"/>
      <c r="E1998" s="79"/>
      <c r="F1998" s="80"/>
      <c r="G1998" s="80"/>
      <c r="H1998" s="79"/>
      <c r="I1998" s="79"/>
    </row>
    <row r="1999" spans="4:9" ht="12.75" customHeight="1">
      <c r="D1999" s="79"/>
      <c r="E1999" s="79"/>
      <c r="F1999" s="80"/>
      <c r="G1999" s="80"/>
      <c r="H1999" s="79"/>
      <c r="I1999" s="79"/>
    </row>
    <row r="2000" spans="4:9" ht="12.75" customHeight="1">
      <c r="D2000" s="79"/>
      <c r="E2000" s="79"/>
      <c r="F2000" s="80"/>
      <c r="G2000" s="80"/>
      <c r="H2000" s="79"/>
      <c r="I2000" s="79"/>
    </row>
    <row r="2001" spans="4:9" ht="12.75" customHeight="1">
      <c r="D2001" s="79"/>
      <c r="E2001" s="79"/>
      <c r="F2001" s="80"/>
      <c r="G2001" s="80"/>
      <c r="H2001" s="79"/>
      <c r="I2001" s="79"/>
    </row>
    <row r="2002" spans="4:9" ht="12.75" customHeight="1">
      <c r="D2002" s="79"/>
      <c r="E2002" s="79"/>
      <c r="F2002" s="80"/>
      <c r="G2002" s="80"/>
      <c r="H2002" s="79"/>
      <c r="I2002" s="79"/>
    </row>
    <row r="2003" spans="4:9" ht="12.75" customHeight="1">
      <c r="D2003" s="79"/>
      <c r="E2003" s="79"/>
      <c r="F2003" s="80"/>
      <c r="G2003" s="80"/>
      <c r="H2003" s="79"/>
      <c r="I2003" s="79"/>
    </row>
    <row r="2004" spans="4:9" ht="12.75" customHeight="1">
      <c r="D2004" s="79"/>
      <c r="E2004" s="79"/>
      <c r="F2004" s="80"/>
      <c r="G2004" s="80"/>
      <c r="H2004" s="79"/>
      <c r="I2004" s="79"/>
    </row>
    <row r="2005" spans="4:9" ht="12.75" customHeight="1">
      <c r="D2005" s="79"/>
      <c r="E2005" s="79"/>
      <c r="F2005" s="80"/>
      <c r="G2005" s="80"/>
      <c r="H2005" s="79"/>
      <c r="I2005" s="79"/>
    </row>
    <row r="2006" spans="4:9" ht="12.75" customHeight="1">
      <c r="D2006" s="79"/>
      <c r="E2006" s="79"/>
      <c r="F2006" s="80"/>
      <c r="G2006" s="80"/>
      <c r="H2006" s="79"/>
      <c r="I2006" s="79"/>
    </row>
    <row r="2007" spans="4:9" ht="12.75" customHeight="1">
      <c r="D2007" s="79"/>
      <c r="E2007" s="79"/>
      <c r="F2007" s="80"/>
      <c r="G2007" s="80"/>
      <c r="H2007" s="79"/>
      <c r="I2007" s="79"/>
    </row>
    <row r="2008" spans="4:9" ht="12.75" customHeight="1">
      <c r="D2008" s="79"/>
      <c r="E2008" s="79"/>
      <c r="F2008" s="80"/>
      <c r="G2008" s="80"/>
      <c r="H2008" s="79"/>
      <c r="I2008" s="79"/>
    </row>
    <row r="2009" spans="4:9" ht="12.75" customHeight="1">
      <c r="D2009" s="79"/>
      <c r="E2009" s="79"/>
      <c r="F2009" s="80"/>
      <c r="G2009" s="80"/>
      <c r="H2009" s="79"/>
      <c r="I2009" s="79"/>
    </row>
    <row r="2010" spans="4:9" ht="12.75" customHeight="1">
      <c r="D2010" s="79"/>
      <c r="E2010" s="79"/>
      <c r="F2010" s="80"/>
      <c r="G2010" s="80"/>
      <c r="H2010" s="79"/>
      <c r="I2010" s="79"/>
    </row>
    <row r="2011" spans="4:9" ht="12.75" customHeight="1">
      <c r="D2011" s="79"/>
      <c r="E2011" s="79"/>
      <c r="F2011" s="80"/>
      <c r="G2011" s="80"/>
      <c r="H2011" s="79"/>
      <c r="I2011" s="79"/>
    </row>
    <row r="2012" spans="4:9" ht="12.75" customHeight="1">
      <c r="D2012" s="79"/>
      <c r="E2012" s="79"/>
      <c r="F2012" s="80"/>
      <c r="G2012" s="80"/>
      <c r="H2012" s="79"/>
      <c r="I2012" s="79"/>
    </row>
    <row r="2013" spans="4:9" ht="12.75" customHeight="1">
      <c r="D2013" s="79"/>
      <c r="E2013" s="79"/>
      <c r="F2013" s="80"/>
      <c r="G2013" s="80"/>
      <c r="H2013" s="79"/>
      <c r="I2013" s="79"/>
    </row>
    <row r="2014" spans="4:9" ht="12.75" customHeight="1">
      <c r="D2014" s="79"/>
      <c r="E2014" s="79"/>
      <c r="F2014" s="80"/>
      <c r="G2014" s="80"/>
      <c r="H2014" s="79"/>
      <c r="I2014" s="79"/>
    </row>
    <row r="2015" spans="4:9" ht="12.75" customHeight="1">
      <c r="D2015" s="79"/>
      <c r="E2015" s="79"/>
      <c r="F2015" s="80"/>
      <c r="G2015" s="80"/>
      <c r="H2015" s="79"/>
      <c r="I2015" s="79"/>
    </row>
    <row r="2016" spans="4:9" ht="12.75" customHeight="1">
      <c r="D2016" s="79"/>
      <c r="E2016" s="79"/>
      <c r="F2016" s="80"/>
      <c r="G2016" s="80"/>
      <c r="H2016" s="79"/>
      <c r="I2016" s="79"/>
    </row>
    <row r="2017" spans="4:9" ht="12.75" customHeight="1">
      <c r="D2017" s="79"/>
      <c r="E2017" s="79"/>
      <c r="F2017" s="80"/>
      <c r="G2017" s="80"/>
      <c r="H2017" s="79"/>
      <c r="I2017" s="79"/>
    </row>
    <row r="2018" spans="4:9" ht="12.75" customHeight="1">
      <c r="D2018" s="79"/>
      <c r="E2018" s="79"/>
      <c r="F2018" s="80"/>
      <c r="G2018" s="80"/>
      <c r="H2018" s="79"/>
      <c r="I2018" s="79"/>
    </row>
    <row r="2019" spans="4:9" ht="12.75" customHeight="1">
      <c r="D2019" s="79"/>
      <c r="E2019" s="79"/>
      <c r="F2019" s="80"/>
      <c r="G2019" s="80"/>
      <c r="H2019" s="79"/>
      <c r="I2019" s="79"/>
    </row>
    <row r="2020" spans="4:9" ht="12.75" customHeight="1">
      <c r="D2020" s="79"/>
      <c r="E2020" s="79"/>
      <c r="F2020" s="80"/>
      <c r="G2020" s="80"/>
      <c r="H2020" s="79"/>
      <c r="I2020" s="79"/>
    </row>
    <row r="2021" spans="4:9" ht="12.75" customHeight="1">
      <c r="D2021" s="79"/>
      <c r="E2021" s="79"/>
      <c r="F2021" s="80"/>
      <c r="G2021" s="80"/>
      <c r="H2021" s="79"/>
      <c r="I2021" s="79"/>
    </row>
    <row r="2022" spans="4:9" ht="12.75" customHeight="1">
      <c r="D2022" s="79"/>
      <c r="E2022" s="79"/>
      <c r="F2022" s="80"/>
      <c r="G2022" s="80"/>
      <c r="H2022" s="79"/>
      <c r="I2022" s="79"/>
    </row>
    <row r="2023" spans="4:9" ht="12.75" customHeight="1">
      <c r="D2023" s="79"/>
      <c r="E2023" s="79"/>
      <c r="F2023" s="80"/>
      <c r="G2023" s="80"/>
      <c r="H2023" s="79"/>
      <c r="I2023" s="79"/>
    </row>
    <row r="2024" spans="4:9" ht="12.75" customHeight="1">
      <c r="D2024" s="79"/>
      <c r="E2024" s="79"/>
      <c r="F2024" s="80"/>
      <c r="G2024" s="80"/>
      <c r="H2024" s="79"/>
      <c r="I2024" s="79"/>
    </row>
    <row r="2025" spans="4:9" ht="12.75" customHeight="1">
      <c r="D2025" s="79"/>
      <c r="E2025" s="79"/>
      <c r="F2025" s="80"/>
      <c r="G2025" s="80"/>
      <c r="H2025" s="79"/>
      <c r="I2025" s="79"/>
    </row>
    <row r="2026" spans="4:9" ht="12.75" customHeight="1">
      <c r="D2026" s="79"/>
      <c r="E2026" s="79"/>
      <c r="F2026" s="80"/>
      <c r="G2026" s="80"/>
      <c r="H2026" s="79"/>
      <c r="I2026" s="79"/>
    </row>
    <row r="2027" spans="4:9" ht="12.75" customHeight="1">
      <c r="D2027" s="79"/>
      <c r="E2027" s="79"/>
      <c r="F2027" s="80"/>
      <c r="G2027" s="80"/>
      <c r="H2027" s="79"/>
      <c r="I2027" s="79"/>
    </row>
    <row r="2028" spans="4:9" ht="12.75" customHeight="1">
      <c r="D2028" s="79"/>
      <c r="E2028" s="79"/>
      <c r="F2028" s="80"/>
      <c r="G2028" s="80"/>
      <c r="H2028" s="79"/>
      <c r="I2028" s="79"/>
    </row>
    <row r="2029" spans="4:9" ht="12.75" customHeight="1">
      <c r="D2029" s="79"/>
      <c r="E2029" s="79"/>
      <c r="F2029" s="80"/>
      <c r="G2029" s="80"/>
      <c r="H2029" s="79"/>
      <c r="I2029" s="79"/>
    </row>
    <row r="2030" spans="4:9" ht="12.75" customHeight="1">
      <c r="D2030" s="79"/>
      <c r="E2030" s="79"/>
      <c r="F2030" s="80"/>
      <c r="G2030" s="80"/>
      <c r="H2030" s="79"/>
      <c r="I2030" s="79"/>
    </row>
    <row r="2031" spans="4:9" ht="12.75" customHeight="1">
      <c r="D2031" s="79"/>
      <c r="E2031" s="79"/>
      <c r="F2031" s="80"/>
      <c r="G2031" s="80"/>
      <c r="H2031" s="79"/>
      <c r="I2031" s="79"/>
    </row>
    <row r="2032" spans="4:9" ht="12.75" customHeight="1">
      <c r="D2032" s="79"/>
      <c r="E2032" s="79"/>
      <c r="F2032" s="80"/>
      <c r="G2032" s="80"/>
      <c r="H2032" s="79"/>
      <c r="I2032" s="79"/>
    </row>
    <row r="2033" spans="4:9" ht="12.75" customHeight="1">
      <c r="D2033" s="79"/>
      <c r="E2033" s="79"/>
      <c r="F2033" s="80"/>
      <c r="G2033" s="80"/>
      <c r="H2033" s="79"/>
      <c r="I2033" s="79"/>
    </row>
    <row r="2034" spans="4:9" ht="12.75" customHeight="1">
      <c r="D2034" s="79"/>
      <c r="E2034" s="79"/>
      <c r="F2034" s="80"/>
      <c r="G2034" s="80"/>
      <c r="H2034" s="79"/>
      <c r="I2034" s="79"/>
    </row>
    <row r="2035" spans="4:9" ht="12.75" customHeight="1">
      <c r="D2035" s="79"/>
      <c r="E2035" s="79"/>
      <c r="F2035" s="80"/>
      <c r="G2035" s="80"/>
      <c r="H2035" s="79"/>
      <c r="I2035" s="79"/>
    </row>
    <row r="2036" spans="4:9" ht="12.75" customHeight="1">
      <c r="D2036" s="79"/>
      <c r="E2036" s="79"/>
      <c r="F2036" s="80"/>
      <c r="G2036" s="80"/>
      <c r="H2036" s="79"/>
      <c r="I2036" s="79"/>
    </row>
    <row r="2037" spans="4:9" ht="12.75" customHeight="1">
      <c r="D2037" s="79"/>
      <c r="E2037" s="79"/>
      <c r="F2037" s="80"/>
      <c r="G2037" s="80"/>
      <c r="H2037" s="79"/>
      <c r="I2037" s="79"/>
    </row>
    <row r="2038" spans="4:9" ht="12.75" customHeight="1">
      <c r="D2038" s="79"/>
      <c r="E2038" s="79"/>
      <c r="F2038" s="80"/>
      <c r="G2038" s="80"/>
      <c r="H2038" s="79"/>
      <c r="I2038" s="79"/>
    </row>
    <row r="2039" spans="4:9" ht="12.75" customHeight="1">
      <c r="D2039" s="79"/>
      <c r="E2039" s="79"/>
      <c r="F2039" s="80"/>
      <c r="G2039" s="80"/>
      <c r="H2039" s="79"/>
      <c r="I2039" s="79"/>
    </row>
    <row r="2040" spans="4:9" ht="12.75" customHeight="1">
      <c r="D2040" s="79"/>
      <c r="E2040" s="79"/>
      <c r="F2040" s="80"/>
      <c r="G2040" s="80"/>
      <c r="H2040" s="79"/>
      <c r="I2040" s="79"/>
    </row>
    <row r="2041" spans="4:9" ht="12.75" customHeight="1">
      <c r="D2041" s="79"/>
      <c r="E2041" s="79"/>
      <c r="F2041" s="80"/>
      <c r="G2041" s="80"/>
      <c r="H2041" s="79"/>
      <c r="I2041" s="79"/>
    </row>
    <row r="2042" spans="4:9" ht="12.75" customHeight="1">
      <c r="D2042" s="79"/>
      <c r="E2042" s="79"/>
      <c r="F2042" s="80"/>
      <c r="G2042" s="80"/>
      <c r="H2042" s="79"/>
      <c r="I2042" s="79"/>
    </row>
    <row r="2043" spans="4:9" ht="12.75" customHeight="1">
      <c r="D2043" s="79"/>
      <c r="E2043" s="79"/>
      <c r="F2043" s="80"/>
      <c r="G2043" s="80"/>
      <c r="H2043" s="79"/>
      <c r="I2043" s="79"/>
    </row>
    <row r="2044" spans="4:9" ht="12.75" customHeight="1">
      <c r="D2044" s="79"/>
      <c r="E2044" s="79"/>
      <c r="F2044" s="80"/>
      <c r="G2044" s="80"/>
      <c r="H2044" s="79"/>
      <c r="I2044" s="79"/>
    </row>
    <row r="2045" spans="4:9" ht="12.75" customHeight="1">
      <c r="D2045" s="79"/>
      <c r="E2045" s="79"/>
      <c r="F2045" s="80"/>
      <c r="G2045" s="80"/>
      <c r="H2045" s="79"/>
      <c r="I2045" s="79"/>
    </row>
    <row r="2046" spans="4:9" ht="12.75" customHeight="1">
      <c r="D2046" s="79"/>
      <c r="E2046" s="79"/>
      <c r="F2046" s="80"/>
      <c r="G2046" s="80"/>
      <c r="H2046" s="79"/>
      <c r="I2046" s="79"/>
    </row>
    <row r="2047" spans="4:9" ht="12.75" customHeight="1">
      <c r="D2047" s="79"/>
      <c r="E2047" s="79"/>
      <c r="F2047" s="80"/>
      <c r="G2047" s="80"/>
      <c r="H2047" s="79"/>
      <c r="I2047" s="79"/>
    </row>
    <row r="2048" spans="4:9" ht="12.75" customHeight="1">
      <c r="D2048" s="79"/>
      <c r="E2048" s="79"/>
      <c r="F2048" s="80"/>
      <c r="G2048" s="80"/>
      <c r="H2048" s="79"/>
      <c r="I2048" s="79"/>
    </row>
    <row r="2049" spans="4:9" ht="12.75" customHeight="1">
      <c r="D2049" s="79"/>
      <c r="E2049" s="79"/>
      <c r="F2049" s="80"/>
      <c r="G2049" s="80"/>
      <c r="H2049" s="79"/>
      <c r="I2049" s="79"/>
    </row>
    <row r="2050" spans="4:9" ht="12.75" customHeight="1">
      <c r="D2050" s="79"/>
      <c r="E2050" s="79"/>
      <c r="F2050" s="80"/>
      <c r="G2050" s="80"/>
      <c r="H2050" s="79"/>
      <c r="I2050" s="79"/>
    </row>
    <row r="2051" spans="4:9" ht="12.75" customHeight="1">
      <c r="D2051" s="79"/>
      <c r="E2051" s="79"/>
      <c r="F2051" s="80"/>
      <c r="G2051" s="80"/>
      <c r="H2051" s="79"/>
      <c r="I2051" s="79"/>
    </row>
    <row r="2052" spans="4:9" ht="12.75" customHeight="1">
      <c r="D2052" s="79"/>
      <c r="E2052" s="79"/>
      <c r="F2052" s="80"/>
      <c r="G2052" s="80"/>
      <c r="H2052" s="79"/>
      <c r="I2052" s="79"/>
    </row>
    <row r="2053" spans="4:9" ht="12.75" customHeight="1">
      <c r="D2053" s="79"/>
      <c r="E2053" s="79"/>
      <c r="F2053" s="80"/>
      <c r="G2053" s="80"/>
      <c r="H2053" s="79"/>
      <c r="I2053" s="79"/>
    </row>
    <row r="2054" spans="4:9" ht="12.75" customHeight="1">
      <c r="D2054" s="79"/>
      <c r="E2054" s="79"/>
      <c r="F2054" s="80"/>
      <c r="G2054" s="80"/>
      <c r="H2054" s="79"/>
      <c r="I2054" s="79"/>
    </row>
    <row r="2055" spans="4:9" ht="12.75" customHeight="1">
      <c r="D2055" s="79"/>
      <c r="E2055" s="79"/>
      <c r="F2055" s="80"/>
      <c r="G2055" s="80"/>
      <c r="H2055" s="79"/>
      <c r="I2055" s="79"/>
    </row>
    <row r="2056" spans="4:9" ht="12.75" customHeight="1">
      <c r="D2056" s="79"/>
      <c r="E2056" s="79"/>
      <c r="F2056" s="80"/>
      <c r="G2056" s="80"/>
      <c r="H2056" s="79"/>
      <c r="I2056" s="79"/>
    </row>
    <row r="2057" spans="4:9" ht="12.75" customHeight="1">
      <c r="D2057" s="79"/>
      <c r="E2057" s="79"/>
      <c r="F2057" s="80"/>
      <c r="G2057" s="80"/>
      <c r="H2057" s="79"/>
      <c r="I2057" s="79"/>
    </row>
    <row r="2058" spans="4:9" ht="12.75" customHeight="1">
      <c r="D2058" s="79"/>
      <c r="E2058" s="79"/>
      <c r="F2058" s="80"/>
      <c r="G2058" s="80"/>
      <c r="H2058" s="79"/>
      <c r="I2058" s="79"/>
    </row>
    <row r="2059" spans="4:9" ht="12.75" customHeight="1">
      <c r="D2059" s="79"/>
      <c r="E2059" s="79"/>
      <c r="F2059" s="80"/>
      <c r="G2059" s="80"/>
      <c r="H2059" s="79"/>
      <c r="I2059" s="79"/>
    </row>
    <row r="2060" spans="4:9" ht="12.75" customHeight="1">
      <c r="D2060" s="79"/>
      <c r="E2060" s="79"/>
      <c r="F2060" s="80"/>
      <c r="G2060" s="80"/>
      <c r="H2060" s="79"/>
      <c r="I2060" s="79"/>
    </row>
    <row r="2061" spans="4:9" ht="12.75" customHeight="1">
      <c r="D2061" s="79"/>
      <c r="E2061" s="79"/>
      <c r="F2061" s="80"/>
      <c r="G2061" s="80"/>
      <c r="H2061" s="79"/>
      <c r="I2061" s="79"/>
    </row>
    <row r="2062" spans="4:9" ht="12.75" customHeight="1">
      <c r="D2062" s="79"/>
      <c r="E2062" s="79"/>
      <c r="F2062" s="80"/>
      <c r="G2062" s="80"/>
      <c r="H2062" s="79"/>
      <c r="I2062" s="79"/>
    </row>
    <row r="2063" spans="4:9" ht="12.75" customHeight="1">
      <c r="D2063" s="79"/>
      <c r="E2063" s="79"/>
      <c r="F2063" s="80"/>
      <c r="G2063" s="80"/>
      <c r="H2063" s="79"/>
      <c r="I2063" s="79"/>
    </row>
    <row r="2064" spans="4:9" ht="12.75" customHeight="1">
      <c r="D2064" s="79"/>
      <c r="E2064" s="79"/>
      <c r="F2064" s="80"/>
      <c r="G2064" s="80"/>
      <c r="H2064" s="79"/>
      <c r="I2064" s="79"/>
    </row>
    <row r="2065" spans="4:9" ht="12.75" customHeight="1">
      <c r="D2065" s="79"/>
      <c r="E2065" s="79"/>
      <c r="F2065" s="80"/>
      <c r="G2065" s="80"/>
      <c r="H2065" s="79"/>
      <c r="I2065" s="79"/>
    </row>
    <row r="2066" spans="4:9" ht="12.75" customHeight="1">
      <c r="D2066" s="79"/>
      <c r="E2066" s="79"/>
      <c r="F2066" s="80"/>
      <c r="G2066" s="80"/>
      <c r="H2066" s="79"/>
      <c r="I2066" s="79"/>
    </row>
  </sheetData>
  <phoneticPr fontId="1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著作者名検索</vt:lpstr>
      <vt:lpstr>仮名検索</vt:lpstr>
      <vt:lpstr>書名検索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千佳子 田原</cp:lastModifiedBy>
  <dcterms:modified xsi:type="dcterms:W3CDTF">2025-09-19T12:25:12Z</dcterms:modified>
</cp:coreProperties>
</file>